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1" firstSheet="1" activeTab="1"/>
  </bookViews>
  <sheets>
    <sheet name="Rezultate tehnice" sheetId="1" r:id="rId1"/>
    <sheet name="CUPA &quot;CEAHLAUL&quot;" sheetId="2" r:id="rId2"/>
    <sheet name="CUPA &quot;CEAHLAUL&quot; - SCOLI" sheetId="3" r:id="rId3"/>
    <sheet name="ECHIPE C.N.2009" sheetId="4" r:id="rId4"/>
  </sheets>
  <definedNames/>
  <calcPr fullCalcOnLoad="1"/>
</workbook>
</file>

<file path=xl/sharedStrings.xml><?xml version="1.0" encoding="utf-8"?>
<sst xmlns="http://schemas.openxmlformats.org/spreadsheetml/2006/main" count="409" uniqueCount="162">
  <si>
    <t>Total</t>
  </si>
  <si>
    <t>Nume si prenume</t>
  </si>
  <si>
    <t>Structura sportiva</t>
  </si>
  <si>
    <t>Indicativ</t>
  </si>
  <si>
    <t>rxl</t>
  </si>
  <si>
    <t>gl</t>
  </si>
  <si>
    <t>pct_rl</t>
  </si>
  <si>
    <t>rxc</t>
  </si>
  <si>
    <t>gc</t>
  </si>
  <si>
    <t>pct_rc</t>
  </si>
  <si>
    <t>rxm</t>
  </si>
  <si>
    <t>gm</t>
  </si>
  <si>
    <t>pct_rm</t>
  </si>
  <si>
    <t>pctt_rx</t>
  </si>
  <si>
    <t>txl</t>
  </si>
  <si>
    <t>el</t>
  </si>
  <si>
    <t>pct_tl</t>
  </si>
  <si>
    <t>txc</t>
  </si>
  <si>
    <t>ec</t>
  </si>
  <si>
    <t>pct_tc</t>
  </si>
  <si>
    <t>tm</t>
  </si>
  <si>
    <t>em</t>
  </si>
  <si>
    <t>pct_tm</t>
  </si>
  <si>
    <t>pctt_tx</t>
  </si>
  <si>
    <t>rufz1</t>
  </si>
  <si>
    <t>pct_rz</t>
  </si>
  <si>
    <t>mr1</t>
  </si>
  <si>
    <t>pct_mr</t>
  </si>
  <si>
    <t>pctt_ps</t>
  </si>
  <si>
    <t>SENIORI 2</t>
  </si>
  <si>
    <t>RECEPTIE</t>
  </si>
  <si>
    <t>TRANSMITERE</t>
  </si>
  <si>
    <t>PROBE  PRACTICE</t>
  </si>
  <si>
    <t>Grecu Adam</t>
  </si>
  <si>
    <t>CSM Iasi</t>
  </si>
  <si>
    <t>YO8BIG</t>
  </si>
  <si>
    <t>Mancas Stefan</t>
  </si>
  <si>
    <t>CSTA Suceava</t>
  </si>
  <si>
    <t>YO8DOH</t>
  </si>
  <si>
    <t>Manea Janeta</t>
  </si>
  <si>
    <t>CSTA Bucuresti</t>
  </si>
  <si>
    <t>YO3RJ</t>
  </si>
  <si>
    <t>Ionel Emilian</t>
  </si>
  <si>
    <t>YO8BOD</t>
  </si>
  <si>
    <t>Costache Mihai</t>
  </si>
  <si>
    <t>ACS Palatul Copiilor Iasi</t>
  </si>
  <si>
    <t>YO8COL</t>
  </si>
  <si>
    <t>SENIORI 1</t>
  </si>
  <si>
    <t>Ivan Gabriela</t>
  </si>
  <si>
    <t>YO8RKQ</t>
  </si>
  <si>
    <t>Iriciuc George</t>
  </si>
  <si>
    <t>YO8SSS</t>
  </si>
  <si>
    <t>Dumitru Dragos Cristian</t>
  </si>
  <si>
    <t>YO3-345/BU</t>
  </si>
  <si>
    <t>Neagu Cristian</t>
  </si>
  <si>
    <t>YO3HDC</t>
  </si>
  <si>
    <t>Buzoianu Bogdan</t>
  </si>
  <si>
    <t>YO8RJV</t>
  </si>
  <si>
    <t>Macsim Raluca</t>
  </si>
  <si>
    <t>YO8RWP</t>
  </si>
  <si>
    <t>Nicolaescu Gabriela</t>
  </si>
  <si>
    <t>YO9RKH</t>
  </si>
  <si>
    <t>Haldan Ionut Cristian</t>
  </si>
  <si>
    <t>YO8SIH</t>
  </si>
  <si>
    <t>JUNIORI MARI</t>
  </si>
  <si>
    <t>Popa Andrei</t>
  </si>
  <si>
    <t>YO8TON</t>
  </si>
  <si>
    <t>Ene Diana</t>
  </si>
  <si>
    <t>YO8TOC</t>
  </si>
  <si>
    <t>Zlate Bogdan Viorel</t>
  </si>
  <si>
    <t>YO3-387/BU</t>
  </si>
  <si>
    <t>Airinei Mihai</t>
  </si>
  <si>
    <t>YO8SMA</t>
  </si>
  <si>
    <t>Macsim Alexandra</t>
  </si>
  <si>
    <t>YO8SAU</t>
  </si>
  <si>
    <t>Bidirliu Andrei</t>
  </si>
  <si>
    <t>YO8TBA</t>
  </si>
  <si>
    <t>Calin Roxana</t>
  </si>
  <si>
    <t>CS Valentin Piatra Neamt</t>
  </si>
  <si>
    <t>YO8RWQ</t>
  </si>
  <si>
    <t>JUNIORI MICI</t>
  </si>
  <si>
    <t>Sandu Cristian</t>
  </si>
  <si>
    <t>YO8TRC</t>
  </si>
  <si>
    <t>Lesanu Dumitru</t>
  </si>
  <si>
    <t>YO8SOL</t>
  </si>
  <si>
    <t>Mancas Alexandru</t>
  </si>
  <si>
    <t>YO8TOH</t>
  </si>
  <si>
    <t>YO3HZF</t>
  </si>
  <si>
    <t>Chiriac Petre Ion</t>
  </si>
  <si>
    <t>YO3-342/BU</t>
  </si>
  <si>
    <t>Macsim Mihaela</t>
  </si>
  <si>
    <t>YO8-035/NT</t>
  </si>
  <si>
    <t>Popa Alexandra</t>
  </si>
  <si>
    <t>YO8RXN</t>
  </si>
  <si>
    <t>Loc</t>
  </si>
  <si>
    <t>Comisia de arbitri:</t>
  </si>
  <si>
    <t>YO8WW - Paisa Gheorghe</t>
  </si>
  <si>
    <t>YO9SW - Nicolaescu Sorin</t>
  </si>
  <si>
    <t>C L A S A M E N T</t>
  </si>
  <si>
    <t>CAMPIONATUL NATIONAL DE TELEGRAFIE VITEZA - E C H I P E</t>
  </si>
  <si>
    <t>Categoria</t>
  </si>
  <si>
    <t>Probe sportive</t>
  </si>
  <si>
    <t>Punctaj</t>
  </si>
  <si>
    <t>Numele si prenumele</t>
  </si>
  <si>
    <t>de</t>
  </si>
  <si>
    <t>Receptie</t>
  </si>
  <si>
    <t>Transmit.</t>
  </si>
  <si>
    <t>Probe pr.</t>
  </si>
  <si>
    <t>sportiv</t>
  </si>
  <si>
    <t>echipa</t>
  </si>
  <si>
    <t>spotivului</t>
  </si>
  <si>
    <t>participare</t>
  </si>
  <si>
    <t>(puncte)</t>
  </si>
  <si>
    <t xml:space="preserve">TOTAL </t>
  </si>
  <si>
    <t>I</t>
  </si>
  <si>
    <t>seniori 2</t>
  </si>
  <si>
    <t>seniori 1</t>
  </si>
  <si>
    <t>juniori mari</t>
  </si>
  <si>
    <t>juniori mici</t>
  </si>
  <si>
    <t xml:space="preserve">I I </t>
  </si>
  <si>
    <t>C.S.T.A. Bucuresti</t>
  </si>
  <si>
    <t>I I</t>
  </si>
  <si>
    <t>Chiriac Petre-Ion</t>
  </si>
  <si>
    <t xml:space="preserve">I I I </t>
  </si>
  <si>
    <t>C.S. "Ceahlaul" P. Neamt</t>
  </si>
  <si>
    <t>I V</t>
  </si>
  <si>
    <t>C.S.M. Iasi</t>
  </si>
  <si>
    <t>V</t>
  </si>
  <si>
    <t>C.S.T.A. Suceava</t>
  </si>
  <si>
    <t>V I</t>
  </si>
  <si>
    <t>C.S. "Valentin" P. Neamt</t>
  </si>
  <si>
    <t>V I I</t>
  </si>
  <si>
    <t>YO3FU - Dragulescu Gheorghe  - arbitru coordonator</t>
  </si>
  <si>
    <t>YO8DDP - Arsene Lucian</t>
  </si>
  <si>
    <t>Federatia Romana de Radioamatorism</t>
  </si>
  <si>
    <t>CAMPIONATELE NATIONALE DE TELEGRAFIE VITEZA - ECHIPE  -  PIATRA NEAMT  -  6-8 NOV 2009</t>
  </si>
  <si>
    <t>As. C.S. Palatul Copiilor Iasi</t>
  </si>
  <si>
    <t>C.S. "Ion Creanga" Tg. Neamt</t>
  </si>
  <si>
    <t>Maxim Mihaela</t>
  </si>
  <si>
    <t>Buzoianu Emil Bogdan</t>
  </si>
  <si>
    <t>Iriciuc Gheorghe</t>
  </si>
  <si>
    <t>YO8RCP - Popovici Cristian</t>
  </si>
  <si>
    <t>YO8SS - Coca Pavlic Alexandru</t>
  </si>
  <si>
    <t>PIATRA NEAMT  06- 08 noiembrie  2009</t>
  </si>
  <si>
    <t>Lesanu Dumitru Eduard</t>
  </si>
  <si>
    <t>CUPA CEAHLAUL LA TELEGRAFIE VITEZA - E C H I P E</t>
  </si>
  <si>
    <t>Clubul sportiv "Ceahlaul" Piatra Neamt</t>
  </si>
  <si>
    <t>Scoala nr. 175 Bucuresti</t>
  </si>
  <si>
    <t>Palatul Copiilor Iasi</t>
  </si>
  <si>
    <t>Palatul Copiilor Piatra Neamt</t>
  </si>
  <si>
    <t>Colegiul "Ion Creanga" Tg. Neamt</t>
  </si>
  <si>
    <t>Institutia de invatamant</t>
  </si>
  <si>
    <t>SCOLI SI PALATE ALE COPIILOR</t>
  </si>
  <si>
    <t>"CUPA CEAHLAUL"  TELEGRAFIE VITEZA  -  ECHIPE</t>
  </si>
  <si>
    <t>nota</t>
  </si>
  <si>
    <t>Stanescu Andrei Alex</t>
  </si>
  <si>
    <t>TOTAL</t>
  </si>
  <si>
    <t xml:space="preserve">Nr </t>
  </si>
  <si>
    <r>
      <t>Comisia de arbitri:</t>
    </r>
    <r>
      <rPr>
        <sz val="8"/>
        <rFont val="Arial Narrow"/>
        <family val="2"/>
      </rPr>
      <t xml:space="preserve">  Dragulescu Gheorghe - YO3FU;  Arsene Lucian - YO8DDP;  Paisa Gheorghe - YO8WW;  Popovici Cristian - YO8RCP;  Coca Pavlic Alexandru - YO8SS;  Nicolaescu Sorin - YO9SW.</t>
    </r>
  </si>
  <si>
    <t>&lt; REZULTATE TEHNICE INDIVIDUALE &gt;</t>
  </si>
  <si>
    <t>CS Ion Creanga Tg.Neamt</t>
  </si>
  <si>
    <t>CS Ceahlaul P. Neamt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</si>
</sst>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</numFmts>
  <fonts count="24"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b/>
      <u val="single"/>
      <sz val="7"/>
      <name val="Arial Narrow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6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2" fontId="7" fillId="0" borderId="17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2" fontId="12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2" fontId="20" fillId="0" borderId="19" xfId="0" applyNumberFormat="1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1" fillId="0" borderId="29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6" xfId="0" applyFont="1" applyBorder="1" applyAlignment="1">
      <alignment/>
    </xf>
    <xf numFmtId="0" fontId="21" fillId="0" borderId="2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6" xfId="0" applyFont="1" applyBorder="1" applyAlignment="1">
      <alignment/>
    </xf>
    <xf numFmtId="0" fontId="22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center"/>
    </xf>
    <xf numFmtId="4" fontId="16" fillId="0" borderId="32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4" fontId="15" fillId="0" borderId="37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4" fontId="16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1" fontId="14" fillId="0" borderId="45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2" fontId="12" fillId="0" borderId="48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2" fontId="6" fillId="0" borderId="5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zoomScale="120" zoomScaleNormal="120" workbookViewId="0" topLeftCell="A1">
      <pane xSplit="4" topLeftCell="E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2.421875" style="47" customWidth="1"/>
    <col min="2" max="2" width="13.57421875" style="47" customWidth="1"/>
    <col min="3" max="3" width="14.7109375" style="47" customWidth="1"/>
    <col min="4" max="4" width="6.00390625" style="149" customWidth="1"/>
    <col min="5" max="5" width="3.28125" style="114" bestFit="1" customWidth="1"/>
    <col min="6" max="6" width="1.7109375" style="114" bestFit="1" customWidth="1"/>
    <col min="7" max="7" width="4.7109375" style="114" bestFit="1" customWidth="1"/>
    <col min="8" max="8" width="2.7109375" style="114" bestFit="1" customWidth="1"/>
    <col min="9" max="9" width="2.00390625" style="114" bestFit="1" customWidth="1"/>
    <col min="10" max="10" width="4.421875" style="114" customWidth="1"/>
    <col min="11" max="11" width="2.7109375" style="114" bestFit="1" customWidth="1"/>
    <col min="12" max="12" width="2.28125" style="114" bestFit="1" customWidth="1"/>
    <col min="13" max="13" width="4.7109375" style="114" bestFit="1" customWidth="1"/>
    <col min="14" max="14" width="4.57421875" style="114" bestFit="1" customWidth="1"/>
    <col min="15" max="15" width="2.7109375" style="114" bestFit="1" customWidth="1"/>
    <col min="16" max="17" width="1.7109375" style="114" bestFit="1" customWidth="1"/>
    <col min="18" max="18" width="3.140625" style="114" bestFit="1" customWidth="1"/>
    <col min="19" max="19" width="3.57421875" style="114" bestFit="1" customWidth="1"/>
    <col min="20" max="20" width="2.7109375" style="114" bestFit="1" customWidth="1"/>
    <col min="21" max="22" width="2.00390625" style="114" bestFit="1" customWidth="1"/>
    <col min="23" max="23" width="3.28125" style="114" customWidth="1"/>
    <col min="24" max="24" width="3.7109375" style="114" bestFit="1" customWidth="1"/>
    <col min="25" max="25" width="2.7109375" style="114" bestFit="1" customWidth="1"/>
    <col min="26" max="27" width="2.28125" style="114" bestFit="1" customWidth="1"/>
    <col min="28" max="28" width="3.140625" style="114" bestFit="1" customWidth="1"/>
    <col min="29" max="29" width="4.00390625" style="114" bestFit="1" customWidth="1"/>
    <col min="30" max="30" width="4.28125" style="114" bestFit="1" customWidth="1"/>
    <col min="31" max="31" width="4.421875" style="114" bestFit="1" customWidth="1"/>
    <col min="32" max="32" width="4.28125" style="114" customWidth="1"/>
    <col min="33" max="33" width="3.28125" style="114" bestFit="1" customWidth="1"/>
    <col min="34" max="34" width="4.140625" style="114" bestFit="1" customWidth="1"/>
    <col min="35" max="35" width="4.7109375" style="114" bestFit="1" customWidth="1"/>
    <col min="36" max="36" width="5.140625" style="86" bestFit="1" customWidth="1"/>
    <col min="37" max="37" width="0.71875" style="0" customWidth="1"/>
  </cols>
  <sheetData>
    <row r="1" ht="13.5">
      <c r="B1" s="50" t="s">
        <v>134</v>
      </c>
    </row>
    <row r="3" spans="1:36" ht="15.75">
      <c r="A3" s="101" t="s">
        <v>135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</row>
    <row r="4" spans="1:36" ht="12.75">
      <c r="A4" s="102" t="s">
        <v>159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5" ht="14.25" thickBot="1">
      <c r="A5" s="50"/>
      <c r="E5" s="115"/>
      <c r="F5" s="115"/>
      <c r="G5" s="116"/>
      <c r="H5" s="115"/>
      <c r="I5" s="115"/>
      <c r="J5" s="116"/>
      <c r="K5" s="115"/>
      <c r="L5" s="115"/>
      <c r="M5" s="116"/>
      <c r="N5" s="117"/>
      <c r="O5" s="115"/>
      <c r="P5" s="115"/>
      <c r="Q5" s="115"/>
      <c r="R5" s="115"/>
      <c r="S5" s="116"/>
      <c r="T5" s="115"/>
      <c r="U5" s="115"/>
      <c r="V5" s="115"/>
      <c r="W5" s="115"/>
      <c r="X5" s="116"/>
      <c r="Y5" s="115"/>
      <c r="Z5" s="115"/>
      <c r="AA5" s="115"/>
      <c r="AB5" s="115"/>
      <c r="AC5" s="116"/>
      <c r="AD5" s="117"/>
      <c r="AE5" s="115"/>
      <c r="AF5" s="116"/>
      <c r="AG5" s="115"/>
      <c r="AH5" s="116"/>
      <c r="AI5" s="117"/>
    </row>
    <row r="6" spans="1:36" ht="14.25" thickBot="1">
      <c r="A6" s="93" t="s">
        <v>157</v>
      </c>
      <c r="B6" s="92" t="s">
        <v>1</v>
      </c>
      <c r="C6" s="58" t="s">
        <v>2</v>
      </c>
      <c r="D6" s="150" t="s">
        <v>3</v>
      </c>
      <c r="E6" s="118" t="s">
        <v>4</v>
      </c>
      <c r="F6" s="119" t="s">
        <v>5</v>
      </c>
      <c r="G6" s="120" t="s">
        <v>6</v>
      </c>
      <c r="H6" s="119" t="s">
        <v>7</v>
      </c>
      <c r="I6" s="119" t="s">
        <v>8</v>
      </c>
      <c r="J6" s="120" t="s">
        <v>9</v>
      </c>
      <c r="K6" s="119" t="s">
        <v>10</v>
      </c>
      <c r="L6" s="119" t="s">
        <v>11</v>
      </c>
      <c r="M6" s="120" t="s">
        <v>12</v>
      </c>
      <c r="N6" s="121" t="s">
        <v>13</v>
      </c>
      <c r="O6" s="118" t="s">
        <v>14</v>
      </c>
      <c r="P6" s="119" t="s">
        <v>5</v>
      </c>
      <c r="Q6" s="119" t="s">
        <v>15</v>
      </c>
      <c r="R6" s="119" t="s">
        <v>154</v>
      </c>
      <c r="S6" s="120" t="s">
        <v>16</v>
      </c>
      <c r="T6" s="119" t="s">
        <v>17</v>
      </c>
      <c r="U6" s="119" t="s">
        <v>8</v>
      </c>
      <c r="V6" s="119" t="s">
        <v>18</v>
      </c>
      <c r="W6" s="119" t="s">
        <v>154</v>
      </c>
      <c r="X6" s="120" t="s">
        <v>19</v>
      </c>
      <c r="Y6" s="119" t="s">
        <v>20</v>
      </c>
      <c r="Z6" s="119" t="s">
        <v>11</v>
      </c>
      <c r="AA6" s="119" t="s">
        <v>21</v>
      </c>
      <c r="AB6" s="119" t="s">
        <v>154</v>
      </c>
      <c r="AC6" s="120" t="s">
        <v>22</v>
      </c>
      <c r="AD6" s="121" t="s">
        <v>23</v>
      </c>
      <c r="AE6" s="118" t="s">
        <v>24</v>
      </c>
      <c r="AF6" s="120" t="s">
        <v>25</v>
      </c>
      <c r="AG6" s="119" t="s">
        <v>26</v>
      </c>
      <c r="AH6" s="120" t="s">
        <v>27</v>
      </c>
      <c r="AI6" s="121" t="s">
        <v>28</v>
      </c>
      <c r="AJ6" s="94" t="s">
        <v>156</v>
      </c>
    </row>
    <row r="7" spans="1:36" ht="14.25" thickBot="1">
      <c r="A7" s="95"/>
      <c r="B7" s="49" t="s">
        <v>29</v>
      </c>
      <c r="C7" s="49"/>
      <c r="D7" s="151"/>
      <c r="E7" s="122"/>
      <c r="F7" s="123"/>
      <c r="G7" s="124"/>
      <c r="H7" s="123"/>
      <c r="I7" s="123"/>
      <c r="J7" s="57" t="s">
        <v>30</v>
      </c>
      <c r="K7" s="123"/>
      <c r="L7" s="123"/>
      <c r="M7" s="124"/>
      <c r="N7" s="125"/>
      <c r="O7" s="122"/>
      <c r="P7" s="123"/>
      <c r="Q7" s="123"/>
      <c r="R7" s="123"/>
      <c r="S7" s="124"/>
      <c r="T7" s="123"/>
      <c r="U7" s="123"/>
      <c r="V7" s="123"/>
      <c r="W7" s="57" t="s">
        <v>31</v>
      </c>
      <c r="X7" s="57"/>
      <c r="Y7" s="123"/>
      <c r="Z7" s="123"/>
      <c r="AA7" s="123"/>
      <c r="AB7" s="123"/>
      <c r="AC7" s="124"/>
      <c r="AD7" s="125"/>
      <c r="AE7" s="122"/>
      <c r="AF7" s="57" t="s">
        <v>32</v>
      </c>
      <c r="AG7" s="123"/>
      <c r="AH7" s="124"/>
      <c r="AI7" s="125"/>
      <c r="AJ7" s="96"/>
    </row>
    <row r="8" spans="1:37" ht="13.5">
      <c r="A8" s="52">
        <v>1</v>
      </c>
      <c r="B8" s="53" t="s">
        <v>39</v>
      </c>
      <c r="C8" s="53" t="s">
        <v>40</v>
      </c>
      <c r="D8" s="152" t="s">
        <v>41</v>
      </c>
      <c r="E8" s="126">
        <v>220</v>
      </c>
      <c r="F8" s="127">
        <v>0</v>
      </c>
      <c r="G8" s="128">
        <f>(E8-F8)/(220-0)*100</f>
        <v>100</v>
      </c>
      <c r="H8" s="127">
        <v>200</v>
      </c>
      <c r="I8" s="127">
        <v>5</v>
      </c>
      <c r="J8" s="128">
        <f>(H8-I8)/(200-5)*100</f>
        <v>100</v>
      </c>
      <c r="K8" s="127">
        <v>160</v>
      </c>
      <c r="L8" s="127">
        <v>2</v>
      </c>
      <c r="M8" s="128">
        <f>(K8-L8)/(160-2)*100</f>
        <v>100</v>
      </c>
      <c r="N8" s="129">
        <f>G8+J8+M8</f>
        <v>300</v>
      </c>
      <c r="O8" s="126">
        <v>115</v>
      </c>
      <c r="P8" s="127">
        <v>3</v>
      </c>
      <c r="Q8" s="127">
        <v>2</v>
      </c>
      <c r="R8" s="127">
        <v>0.95</v>
      </c>
      <c r="S8" s="130">
        <f>O8/138*100*(1-P8*0.05-Q8*0.01-(1-R8))</f>
        <v>65</v>
      </c>
      <c r="T8" s="127">
        <v>21</v>
      </c>
      <c r="U8" s="127">
        <v>3</v>
      </c>
      <c r="V8" s="127">
        <v>0</v>
      </c>
      <c r="W8" s="127">
        <v>0.94</v>
      </c>
      <c r="X8" s="130">
        <f>T8/103*100*(1-U8*0.05-V8*0.01-(1-W8))</f>
        <v>16.106796116504853</v>
      </c>
      <c r="Y8" s="127">
        <v>120</v>
      </c>
      <c r="Z8" s="127">
        <v>2</v>
      </c>
      <c r="AA8" s="127">
        <v>4</v>
      </c>
      <c r="AB8" s="127">
        <v>0.96</v>
      </c>
      <c r="AC8" s="130">
        <f>Y8/128*100*(1-Z8*0.05-AA8*0.01-(1-AB8))</f>
        <v>76.875</v>
      </c>
      <c r="AD8" s="129">
        <f>S8+X8+AC8</f>
        <v>157.98179611650485</v>
      </c>
      <c r="AE8" s="126">
        <v>56698</v>
      </c>
      <c r="AF8" s="130">
        <f>AE8*100/56698</f>
        <v>100</v>
      </c>
      <c r="AG8" s="127">
        <v>2855</v>
      </c>
      <c r="AH8" s="130">
        <f>AG8*100/2855</f>
        <v>100</v>
      </c>
      <c r="AI8" s="129">
        <f>AF8+AH8</f>
        <v>200</v>
      </c>
      <c r="AJ8" s="87">
        <f>N8+AD8+AI8</f>
        <v>657.9817961165048</v>
      </c>
      <c r="AK8" s="4"/>
    </row>
    <row r="9" spans="1:37" ht="13.5">
      <c r="A9" s="54">
        <v>2</v>
      </c>
      <c r="B9" s="51" t="s">
        <v>44</v>
      </c>
      <c r="C9" s="51" t="s">
        <v>45</v>
      </c>
      <c r="D9" s="153" t="s">
        <v>46</v>
      </c>
      <c r="E9" s="131">
        <v>150</v>
      </c>
      <c r="F9" s="132">
        <v>1</v>
      </c>
      <c r="G9" s="133">
        <f>(E9-F9)/(220-0)*100</f>
        <v>67.72727272727272</v>
      </c>
      <c r="H9" s="132">
        <v>160</v>
      </c>
      <c r="I9" s="132">
        <v>4</v>
      </c>
      <c r="J9" s="133">
        <f>(H9-I9)/(200-5)*100</f>
        <v>80</v>
      </c>
      <c r="K9" s="132">
        <v>130</v>
      </c>
      <c r="L9" s="132">
        <v>3</v>
      </c>
      <c r="M9" s="133">
        <f>(K9-L9)/(160-2)*100</f>
        <v>80.37974683544303</v>
      </c>
      <c r="N9" s="134">
        <f>G9+J9+M9</f>
        <v>228.10701956271575</v>
      </c>
      <c r="O9" s="131">
        <v>125</v>
      </c>
      <c r="P9" s="132">
        <v>1</v>
      </c>
      <c r="Q9" s="132">
        <v>3</v>
      </c>
      <c r="R9" s="132">
        <v>0.97</v>
      </c>
      <c r="S9" s="135">
        <f>O9/138*100*(1-P9*0.05-Q9*0.01-(1-R9))</f>
        <v>80.6159420289855</v>
      </c>
      <c r="T9" s="132">
        <v>82</v>
      </c>
      <c r="U9" s="132">
        <v>1</v>
      </c>
      <c r="V9" s="132">
        <v>3</v>
      </c>
      <c r="W9" s="132">
        <v>0.97</v>
      </c>
      <c r="X9" s="135">
        <f>T9/103*100*(1-U9*0.05-V9*0.01-(1-W9))</f>
        <v>70.85436893203882</v>
      </c>
      <c r="Y9" s="132">
        <v>112</v>
      </c>
      <c r="Z9" s="132">
        <v>2</v>
      </c>
      <c r="AA9" s="132">
        <v>1</v>
      </c>
      <c r="AB9" s="132">
        <v>0.96</v>
      </c>
      <c r="AC9" s="135">
        <f>Y9/128*100*(1-Z9*0.05-AA9*0.01-(1-AB9))</f>
        <v>74.375</v>
      </c>
      <c r="AD9" s="134">
        <f>S9+X9+AC9</f>
        <v>225.84531096102432</v>
      </c>
      <c r="AE9" s="131">
        <v>36274</v>
      </c>
      <c r="AF9" s="135">
        <f>AE9*100/56698</f>
        <v>63.977565346220324</v>
      </c>
      <c r="AG9" s="132">
        <v>2761</v>
      </c>
      <c r="AH9" s="135">
        <f>AG9*100/2855</f>
        <v>96.70753064798599</v>
      </c>
      <c r="AI9" s="134">
        <f>AF9+AH9</f>
        <v>160.6850959942063</v>
      </c>
      <c r="AJ9" s="88">
        <f>N9+AD9+AI9</f>
        <v>614.6374265179464</v>
      </c>
      <c r="AK9" s="4"/>
    </row>
    <row r="10" spans="1:37" ht="13.5">
      <c r="A10" s="54">
        <v>3</v>
      </c>
      <c r="B10" s="51" t="s">
        <v>36</v>
      </c>
      <c r="C10" s="51" t="s">
        <v>37</v>
      </c>
      <c r="D10" s="153" t="s">
        <v>38</v>
      </c>
      <c r="E10" s="131">
        <v>170</v>
      </c>
      <c r="F10" s="132">
        <v>5</v>
      </c>
      <c r="G10" s="133">
        <f>(E10-F10)/(220-0)*100</f>
        <v>75</v>
      </c>
      <c r="H10" s="132">
        <v>150</v>
      </c>
      <c r="I10" s="132">
        <v>5</v>
      </c>
      <c r="J10" s="133">
        <f>(H10-I10)/(200-5)*100</f>
        <v>74.35897435897436</v>
      </c>
      <c r="K10" s="132">
        <v>120</v>
      </c>
      <c r="L10" s="132">
        <v>5</v>
      </c>
      <c r="M10" s="133">
        <f>(K10-L10)/(160-2)*100</f>
        <v>72.78481012658227</v>
      </c>
      <c r="N10" s="134">
        <f>G10+J10+M10</f>
        <v>222.14378448555664</v>
      </c>
      <c r="O10" s="131">
        <v>135</v>
      </c>
      <c r="P10" s="132">
        <v>3</v>
      </c>
      <c r="Q10" s="132">
        <v>3</v>
      </c>
      <c r="R10" s="132">
        <v>0.95</v>
      </c>
      <c r="S10" s="135">
        <f>O10/138*100*(1-P10*0.05-Q10*0.01-(1-R10))</f>
        <v>75.32608695652172</v>
      </c>
      <c r="T10" s="132">
        <v>103</v>
      </c>
      <c r="U10" s="132">
        <v>3</v>
      </c>
      <c r="V10" s="132">
        <v>4</v>
      </c>
      <c r="W10" s="132">
        <v>0.95</v>
      </c>
      <c r="X10" s="135">
        <f>T10/103*100*(1-U10*0.05-V10*0.01-(1-W10))</f>
        <v>75.99999999999999</v>
      </c>
      <c r="Y10" s="132">
        <v>116</v>
      </c>
      <c r="Z10" s="132">
        <v>1</v>
      </c>
      <c r="AA10" s="132">
        <v>3</v>
      </c>
      <c r="AB10" s="132">
        <v>0.97</v>
      </c>
      <c r="AC10" s="135">
        <f>Y10/128*100*(1-Z10*0.05-AA10*0.01-(1-AB10))</f>
        <v>80.65624999999999</v>
      </c>
      <c r="AD10" s="134">
        <f>S10+X10+AC10</f>
        <v>231.9823369565217</v>
      </c>
      <c r="AE10" s="131">
        <v>32686</v>
      </c>
      <c r="AF10" s="135">
        <f>AE10*100/56698</f>
        <v>57.649299798934706</v>
      </c>
      <c r="AG10" s="132">
        <v>2629</v>
      </c>
      <c r="AH10" s="135">
        <f>AG10*100/2855</f>
        <v>92.08406304728547</v>
      </c>
      <c r="AI10" s="134">
        <f>AF10+AH10</f>
        <v>149.7333628462202</v>
      </c>
      <c r="AJ10" s="88">
        <f>N10+AD10+AI10</f>
        <v>603.8594842882985</v>
      </c>
      <c r="AK10" s="4"/>
    </row>
    <row r="11" spans="1:37" ht="13.5">
      <c r="A11" s="54">
        <v>4</v>
      </c>
      <c r="B11" s="51" t="s">
        <v>33</v>
      </c>
      <c r="C11" s="51" t="s">
        <v>34</v>
      </c>
      <c r="D11" s="153" t="s">
        <v>35</v>
      </c>
      <c r="E11" s="131">
        <v>120</v>
      </c>
      <c r="F11" s="132">
        <v>1</v>
      </c>
      <c r="G11" s="133">
        <f>(E11-F11)/(220-0)*100</f>
        <v>54.090909090909086</v>
      </c>
      <c r="H11" s="132">
        <v>130</v>
      </c>
      <c r="I11" s="132">
        <v>4</v>
      </c>
      <c r="J11" s="133">
        <f>(H11-I11)/(200-5)*100</f>
        <v>64.61538461538461</v>
      </c>
      <c r="K11" s="132">
        <v>110</v>
      </c>
      <c r="L11" s="132">
        <v>3</v>
      </c>
      <c r="M11" s="133">
        <f>(K11-L11)/(160-2)*100</f>
        <v>67.72151898734177</v>
      </c>
      <c r="N11" s="134">
        <f>G11+J11+M11</f>
        <v>186.42781269363547</v>
      </c>
      <c r="O11" s="131">
        <v>138</v>
      </c>
      <c r="P11" s="132">
        <v>3</v>
      </c>
      <c r="Q11" s="132">
        <v>1</v>
      </c>
      <c r="R11" s="132">
        <v>0.97</v>
      </c>
      <c r="S11" s="135">
        <f>O11/138*100*(1-P11*0.05-Q11*0.01-(1-R11))</f>
        <v>81</v>
      </c>
      <c r="T11" s="132">
        <v>103</v>
      </c>
      <c r="U11" s="132">
        <v>0</v>
      </c>
      <c r="V11" s="132">
        <v>1</v>
      </c>
      <c r="W11" s="132">
        <v>0.97</v>
      </c>
      <c r="X11" s="135">
        <f>T11/103*100*(1-U11*0.05-V11*0.01-(1-W11))</f>
        <v>96</v>
      </c>
      <c r="Y11" s="132">
        <v>128</v>
      </c>
      <c r="Z11" s="132">
        <v>1</v>
      </c>
      <c r="AA11" s="132">
        <v>2</v>
      </c>
      <c r="AB11" s="132">
        <v>0.96</v>
      </c>
      <c r="AC11" s="135">
        <f>Y11/128*100*(1-Z11*0.05-AA11*0.01-(1-AB11))</f>
        <v>88.99999999999999</v>
      </c>
      <c r="AD11" s="134">
        <f>S11+X11+AC11</f>
        <v>266</v>
      </c>
      <c r="AE11" s="131">
        <v>17201</v>
      </c>
      <c r="AF11" s="135">
        <f>AE11*100/56698</f>
        <v>30.337930791209565</v>
      </c>
      <c r="AG11" s="132">
        <v>1371</v>
      </c>
      <c r="AH11" s="135">
        <f>AG11*100/2855</f>
        <v>48.02101576182137</v>
      </c>
      <c r="AI11" s="134">
        <f>AF11+AH11</f>
        <v>78.35894655303093</v>
      </c>
      <c r="AJ11" s="88">
        <f>N11+AD11+AI11</f>
        <v>530.7867592466664</v>
      </c>
      <c r="AK11" s="4"/>
    </row>
    <row r="12" spans="1:37" ht="14.25" thickBot="1">
      <c r="A12" s="55">
        <v>5</v>
      </c>
      <c r="B12" s="56" t="s">
        <v>42</v>
      </c>
      <c r="C12" s="56" t="s">
        <v>161</v>
      </c>
      <c r="D12" s="154" t="s">
        <v>43</v>
      </c>
      <c r="E12" s="136">
        <v>120</v>
      </c>
      <c r="F12" s="137">
        <v>1</v>
      </c>
      <c r="G12" s="138">
        <f>(E12-F12)/(220-0)*100</f>
        <v>54.090909090909086</v>
      </c>
      <c r="H12" s="137">
        <v>130</v>
      </c>
      <c r="I12" s="137">
        <v>3</v>
      </c>
      <c r="J12" s="138">
        <f>(H12-I12)/(200-5)*100</f>
        <v>65.12820512820512</v>
      </c>
      <c r="K12" s="137">
        <v>100</v>
      </c>
      <c r="L12" s="137">
        <v>1</v>
      </c>
      <c r="M12" s="138">
        <f>(K12-L12)/(160-2)*100</f>
        <v>62.65822784810127</v>
      </c>
      <c r="N12" s="139">
        <f>G12+J12+M12</f>
        <v>181.87734206721547</v>
      </c>
      <c r="O12" s="136">
        <v>134</v>
      </c>
      <c r="P12" s="137">
        <v>2</v>
      </c>
      <c r="Q12" s="137">
        <v>2</v>
      </c>
      <c r="R12" s="137">
        <v>0.96</v>
      </c>
      <c r="S12" s="140">
        <f>O12/138*100*(1-P12*0.05-Q12*0.01-(1-R12))</f>
        <v>81.56521739130434</v>
      </c>
      <c r="T12" s="137">
        <v>93</v>
      </c>
      <c r="U12" s="137">
        <v>3</v>
      </c>
      <c r="V12" s="137">
        <v>1</v>
      </c>
      <c r="W12" s="137">
        <v>0.96</v>
      </c>
      <c r="X12" s="140">
        <f>T12/103*100*(1-U12*0.05-V12*0.01-(1-W12))</f>
        <v>72.23300970873787</v>
      </c>
      <c r="Y12" s="137">
        <v>79</v>
      </c>
      <c r="Z12" s="137">
        <v>3</v>
      </c>
      <c r="AA12" s="137">
        <v>2</v>
      </c>
      <c r="AB12" s="137">
        <v>0.96</v>
      </c>
      <c r="AC12" s="140">
        <f>Y12/128*100*(1-Z12*0.05-AA12*0.01-(1-AB12))</f>
        <v>48.75781249999999</v>
      </c>
      <c r="AD12" s="139">
        <f>S12+X12+AC12</f>
        <v>202.5560396000422</v>
      </c>
      <c r="AE12" s="136">
        <v>21239</v>
      </c>
      <c r="AF12" s="140">
        <f>AE12*100/56698</f>
        <v>37.45987512787047</v>
      </c>
      <c r="AG12" s="137">
        <v>1632</v>
      </c>
      <c r="AH12" s="140">
        <f>AG12*100/2855</f>
        <v>57.16287215411559</v>
      </c>
      <c r="AI12" s="139">
        <f>AF12+AH12</f>
        <v>94.62274728198605</v>
      </c>
      <c r="AJ12" s="89">
        <f>N12+AD12+AI12</f>
        <v>479.0561289492437</v>
      </c>
      <c r="AK12" s="4"/>
    </row>
    <row r="13" spans="1:37" ht="14.25" thickBot="1">
      <c r="A13" s="99"/>
      <c r="B13" s="49" t="s">
        <v>47</v>
      </c>
      <c r="C13" s="49"/>
      <c r="D13" s="151"/>
      <c r="E13" s="122"/>
      <c r="F13" s="123"/>
      <c r="G13" s="141"/>
      <c r="H13" s="123"/>
      <c r="I13" s="123"/>
      <c r="J13" s="57" t="s">
        <v>30</v>
      </c>
      <c r="K13" s="123"/>
      <c r="L13" s="123"/>
      <c r="M13" s="124"/>
      <c r="N13" s="125"/>
      <c r="O13" s="122"/>
      <c r="P13" s="123"/>
      <c r="Q13" s="123"/>
      <c r="R13" s="123"/>
      <c r="S13" s="124"/>
      <c r="T13" s="123"/>
      <c r="U13" s="123"/>
      <c r="V13" s="123"/>
      <c r="W13" s="57" t="s">
        <v>31</v>
      </c>
      <c r="X13" s="124"/>
      <c r="Y13" s="123"/>
      <c r="Z13" s="123"/>
      <c r="AA13" s="123"/>
      <c r="AB13" s="123"/>
      <c r="AC13" s="124"/>
      <c r="AD13" s="125"/>
      <c r="AE13" s="122"/>
      <c r="AF13" s="57" t="s">
        <v>32</v>
      </c>
      <c r="AG13" s="123"/>
      <c r="AH13" s="124"/>
      <c r="AI13" s="125"/>
      <c r="AJ13" s="98"/>
      <c r="AK13" s="4"/>
    </row>
    <row r="14" spans="1:37" ht="13.5">
      <c r="A14" s="52">
        <v>1</v>
      </c>
      <c r="B14" s="53" t="s">
        <v>56</v>
      </c>
      <c r="C14" s="53" t="s">
        <v>161</v>
      </c>
      <c r="D14" s="152" t="s">
        <v>57</v>
      </c>
      <c r="E14" s="126">
        <v>250</v>
      </c>
      <c r="F14" s="127">
        <v>4</v>
      </c>
      <c r="G14" s="128">
        <f aca="true" t="shared" si="0" ref="G14:G21">(E14-F14)/(250-4)*100</f>
        <v>100</v>
      </c>
      <c r="H14" s="127">
        <v>210</v>
      </c>
      <c r="I14" s="127">
        <v>5</v>
      </c>
      <c r="J14" s="128">
        <f aca="true" t="shared" si="1" ref="J14:J21">(H14-I14)/(210-5)*100</f>
        <v>100</v>
      </c>
      <c r="K14" s="127">
        <v>170</v>
      </c>
      <c r="L14" s="127">
        <v>5</v>
      </c>
      <c r="M14" s="128">
        <f aca="true" t="shared" si="2" ref="M14:M21">(K14-L14)/(170-3)*100</f>
        <v>98.80239520958084</v>
      </c>
      <c r="N14" s="129">
        <f aca="true" t="shared" si="3" ref="N14:N21">G14+J14+M14</f>
        <v>298.8023952095808</v>
      </c>
      <c r="O14" s="126">
        <v>86</v>
      </c>
      <c r="P14" s="127">
        <v>3</v>
      </c>
      <c r="Q14" s="127">
        <v>4</v>
      </c>
      <c r="R14" s="127">
        <v>0.94</v>
      </c>
      <c r="S14" s="130">
        <f aca="true" t="shared" si="4" ref="S14:S21">O14/136*100*(1-P14*0.05-Q14*0.01-(1-R14))</f>
        <v>47.42647058823529</v>
      </c>
      <c r="T14" s="127">
        <v>61</v>
      </c>
      <c r="U14" s="127">
        <v>3</v>
      </c>
      <c r="V14" s="127">
        <v>1</v>
      </c>
      <c r="W14" s="127">
        <v>0.94</v>
      </c>
      <c r="X14" s="130">
        <f aca="true" t="shared" si="5" ref="X14:X21">T14/70*100*(1-U14*0.05-V14*0.01-(1-W14))</f>
        <v>67.97142857142856</v>
      </c>
      <c r="Y14" s="127">
        <v>79</v>
      </c>
      <c r="Z14" s="127">
        <v>3</v>
      </c>
      <c r="AA14" s="127">
        <v>2</v>
      </c>
      <c r="AB14" s="127">
        <v>0.93</v>
      </c>
      <c r="AC14" s="130">
        <f aca="true" t="shared" si="6" ref="AC14:AC21">Y14/133*100*(1-Z14*0.05-AA14*0.01-(1-AB14))</f>
        <v>45.142857142857146</v>
      </c>
      <c r="AD14" s="129">
        <f aca="true" t="shared" si="7" ref="AD14:AD21">S14+X14+AC14</f>
        <v>160.540756302521</v>
      </c>
      <c r="AE14" s="126">
        <v>184410</v>
      </c>
      <c r="AF14" s="130">
        <f aca="true" t="shared" si="8" ref="AF14:AF21">AE14*100/184410</f>
        <v>100</v>
      </c>
      <c r="AG14" s="127">
        <v>3947</v>
      </c>
      <c r="AH14" s="130">
        <f aca="true" t="shared" si="9" ref="AH14:AH21">AG14*100/3947</f>
        <v>100</v>
      </c>
      <c r="AI14" s="129">
        <f aca="true" t="shared" si="10" ref="AI14:AI21">AF14+AH14</f>
        <v>200</v>
      </c>
      <c r="AJ14" s="87">
        <f aca="true" t="shared" si="11" ref="AJ14:AJ21">N14+AD14+AI14</f>
        <v>659.3431515121018</v>
      </c>
      <c r="AK14" s="4"/>
    </row>
    <row r="15" spans="1:37" ht="13.5">
      <c r="A15" s="54">
        <v>2</v>
      </c>
      <c r="B15" s="51" t="s">
        <v>48</v>
      </c>
      <c r="C15" s="51" t="s">
        <v>34</v>
      </c>
      <c r="D15" s="153" t="s">
        <v>49</v>
      </c>
      <c r="E15" s="131">
        <v>200</v>
      </c>
      <c r="F15" s="132">
        <v>1</v>
      </c>
      <c r="G15" s="133">
        <f t="shared" si="0"/>
        <v>80.89430894308943</v>
      </c>
      <c r="H15" s="132">
        <v>200</v>
      </c>
      <c r="I15" s="132">
        <v>2</v>
      </c>
      <c r="J15" s="133">
        <f t="shared" si="1"/>
        <v>96.58536585365853</v>
      </c>
      <c r="K15" s="132">
        <v>170</v>
      </c>
      <c r="L15" s="132">
        <v>3</v>
      </c>
      <c r="M15" s="133">
        <f t="shared" si="2"/>
        <v>100</v>
      </c>
      <c r="N15" s="134">
        <f t="shared" si="3"/>
        <v>277.479674796748</v>
      </c>
      <c r="O15" s="131">
        <v>112</v>
      </c>
      <c r="P15" s="132">
        <v>3</v>
      </c>
      <c r="Q15" s="132">
        <v>4</v>
      </c>
      <c r="R15" s="132">
        <v>0.95</v>
      </c>
      <c r="S15" s="135">
        <f t="shared" si="4"/>
        <v>62.58823529411763</v>
      </c>
      <c r="T15" s="132">
        <v>37</v>
      </c>
      <c r="U15" s="132">
        <v>3</v>
      </c>
      <c r="V15" s="132">
        <v>0</v>
      </c>
      <c r="W15" s="132">
        <v>0.93</v>
      </c>
      <c r="X15" s="135">
        <f t="shared" si="5"/>
        <v>41.228571428571435</v>
      </c>
      <c r="Y15" s="132">
        <v>133</v>
      </c>
      <c r="Z15" s="132">
        <v>0</v>
      </c>
      <c r="AA15" s="132">
        <v>1</v>
      </c>
      <c r="AB15" s="132">
        <v>0.95</v>
      </c>
      <c r="AC15" s="135">
        <f t="shared" si="6"/>
        <v>94</v>
      </c>
      <c r="AD15" s="134">
        <f t="shared" si="7"/>
        <v>197.81680672268908</v>
      </c>
      <c r="AE15" s="131">
        <v>52043</v>
      </c>
      <c r="AF15" s="135">
        <f t="shared" si="8"/>
        <v>28.22135459031506</v>
      </c>
      <c r="AG15" s="132">
        <v>3017</v>
      </c>
      <c r="AH15" s="135">
        <f t="shared" si="9"/>
        <v>76.43780086141373</v>
      </c>
      <c r="AI15" s="134">
        <f t="shared" si="10"/>
        <v>104.6591554517288</v>
      </c>
      <c r="AJ15" s="88">
        <f t="shared" si="11"/>
        <v>579.9556369711659</v>
      </c>
      <c r="AK15" s="4"/>
    </row>
    <row r="16" spans="1:37" ht="13.5">
      <c r="A16" s="54">
        <v>3</v>
      </c>
      <c r="B16" s="51" t="s">
        <v>62</v>
      </c>
      <c r="C16" s="51" t="s">
        <v>45</v>
      </c>
      <c r="D16" s="153" t="s">
        <v>63</v>
      </c>
      <c r="E16" s="131">
        <v>210</v>
      </c>
      <c r="F16" s="132">
        <v>2</v>
      </c>
      <c r="G16" s="133">
        <f t="shared" si="0"/>
        <v>84.5528455284553</v>
      </c>
      <c r="H16" s="132">
        <v>160</v>
      </c>
      <c r="I16" s="132">
        <v>2</v>
      </c>
      <c r="J16" s="133">
        <f t="shared" si="1"/>
        <v>77.07317073170732</v>
      </c>
      <c r="K16" s="132">
        <v>160</v>
      </c>
      <c r="L16" s="132">
        <v>4</v>
      </c>
      <c r="M16" s="133">
        <f t="shared" si="2"/>
        <v>93.41317365269461</v>
      </c>
      <c r="N16" s="134">
        <f t="shared" si="3"/>
        <v>255.0391899128572</v>
      </c>
      <c r="O16" s="131">
        <v>136</v>
      </c>
      <c r="P16" s="132">
        <v>3</v>
      </c>
      <c r="Q16" s="132">
        <v>7</v>
      </c>
      <c r="R16" s="132">
        <v>0.94</v>
      </c>
      <c r="S16" s="135">
        <f t="shared" si="4"/>
        <v>72</v>
      </c>
      <c r="T16" s="132">
        <v>43</v>
      </c>
      <c r="U16" s="132">
        <v>3</v>
      </c>
      <c r="V16" s="132">
        <v>3</v>
      </c>
      <c r="W16" s="132">
        <v>0.96</v>
      </c>
      <c r="X16" s="135">
        <f t="shared" si="5"/>
        <v>47.91428571428571</v>
      </c>
      <c r="Y16" s="132">
        <v>49</v>
      </c>
      <c r="Z16" s="132">
        <v>3</v>
      </c>
      <c r="AA16" s="132">
        <v>4</v>
      </c>
      <c r="AB16" s="132">
        <v>0.92</v>
      </c>
      <c r="AC16" s="135">
        <f t="shared" si="6"/>
        <v>26.89473684210526</v>
      </c>
      <c r="AD16" s="134">
        <f t="shared" si="7"/>
        <v>146.80902255639097</v>
      </c>
      <c r="AE16" s="131">
        <v>81438</v>
      </c>
      <c r="AF16" s="135">
        <f t="shared" si="8"/>
        <v>44.16137953473239</v>
      </c>
      <c r="AG16" s="132">
        <v>2876</v>
      </c>
      <c r="AH16" s="135">
        <f t="shared" si="9"/>
        <v>72.86546744362808</v>
      </c>
      <c r="AI16" s="134">
        <f t="shared" si="10"/>
        <v>117.02684697836047</v>
      </c>
      <c r="AJ16" s="88">
        <f t="shared" si="11"/>
        <v>518.8750594476087</v>
      </c>
      <c r="AK16" s="4"/>
    </row>
    <row r="17" spans="1:37" ht="13.5">
      <c r="A17" s="54">
        <v>4</v>
      </c>
      <c r="B17" s="51" t="s">
        <v>50</v>
      </c>
      <c r="C17" s="51" t="s">
        <v>37</v>
      </c>
      <c r="D17" s="153" t="s">
        <v>51</v>
      </c>
      <c r="E17" s="131">
        <v>170</v>
      </c>
      <c r="F17" s="132">
        <v>4</v>
      </c>
      <c r="G17" s="133">
        <f t="shared" si="0"/>
        <v>67.47967479674797</v>
      </c>
      <c r="H17" s="132">
        <v>150</v>
      </c>
      <c r="I17" s="132">
        <v>2</v>
      </c>
      <c r="J17" s="133">
        <f t="shared" si="1"/>
        <v>72.1951219512195</v>
      </c>
      <c r="K17" s="132">
        <v>110</v>
      </c>
      <c r="L17" s="132">
        <v>1</v>
      </c>
      <c r="M17" s="133">
        <f t="shared" si="2"/>
        <v>65.26946107784431</v>
      </c>
      <c r="N17" s="134">
        <f t="shared" si="3"/>
        <v>204.9442578258118</v>
      </c>
      <c r="O17" s="131">
        <v>101</v>
      </c>
      <c r="P17" s="132">
        <v>2</v>
      </c>
      <c r="Q17" s="132">
        <v>1</v>
      </c>
      <c r="R17" s="132">
        <v>0.98</v>
      </c>
      <c r="S17" s="135">
        <f t="shared" si="4"/>
        <v>64.61029411764706</v>
      </c>
      <c r="T17" s="132">
        <v>70</v>
      </c>
      <c r="U17" s="132">
        <v>3</v>
      </c>
      <c r="V17" s="132">
        <v>2</v>
      </c>
      <c r="W17" s="132">
        <v>0.98</v>
      </c>
      <c r="X17" s="135">
        <f t="shared" si="5"/>
        <v>81</v>
      </c>
      <c r="Y17" s="132">
        <v>53</v>
      </c>
      <c r="Z17" s="132">
        <v>3</v>
      </c>
      <c r="AA17" s="132">
        <v>2</v>
      </c>
      <c r="AB17" s="132">
        <v>0.97</v>
      </c>
      <c r="AC17" s="135">
        <f t="shared" si="6"/>
        <v>31.879699248120296</v>
      </c>
      <c r="AD17" s="134">
        <f t="shared" si="7"/>
        <v>177.48999336576736</v>
      </c>
      <c r="AE17" s="131">
        <v>51469</v>
      </c>
      <c r="AF17" s="135">
        <f t="shared" si="8"/>
        <v>27.910091643620195</v>
      </c>
      <c r="AG17" s="132">
        <v>2621</v>
      </c>
      <c r="AH17" s="135">
        <f t="shared" si="9"/>
        <v>66.40486445401571</v>
      </c>
      <c r="AI17" s="134">
        <f t="shared" si="10"/>
        <v>94.3149560976359</v>
      </c>
      <c r="AJ17" s="88">
        <f t="shared" si="11"/>
        <v>476.74920728921506</v>
      </c>
      <c r="AK17" s="4"/>
    </row>
    <row r="18" spans="1:37" ht="13.5">
      <c r="A18" s="54">
        <v>5</v>
      </c>
      <c r="B18" s="51" t="s">
        <v>54</v>
      </c>
      <c r="C18" s="51" t="s">
        <v>40</v>
      </c>
      <c r="D18" s="153" t="s">
        <v>55</v>
      </c>
      <c r="E18" s="131">
        <v>150</v>
      </c>
      <c r="F18" s="132">
        <v>5</v>
      </c>
      <c r="G18" s="133">
        <f t="shared" si="0"/>
        <v>58.94308943089431</v>
      </c>
      <c r="H18" s="132">
        <v>100</v>
      </c>
      <c r="I18" s="132">
        <v>1</v>
      </c>
      <c r="J18" s="133">
        <f t="shared" si="1"/>
        <v>48.292682926829265</v>
      </c>
      <c r="K18" s="132">
        <v>120</v>
      </c>
      <c r="L18" s="132">
        <v>2</v>
      </c>
      <c r="M18" s="133">
        <f t="shared" si="2"/>
        <v>70.65868263473054</v>
      </c>
      <c r="N18" s="134">
        <f t="shared" si="3"/>
        <v>177.89445499245411</v>
      </c>
      <c r="O18" s="131">
        <v>109</v>
      </c>
      <c r="P18" s="132">
        <v>1</v>
      </c>
      <c r="Q18" s="132">
        <v>3</v>
      </c>
      <c r="R18" s="132">
        <v>0.96</v>
      </c>
      <c r="S18" s="135">
        <f t="shared" si="4"/>
        <v>70.52941176470588</v>
      </c>
      <c r="T18" s="132">
        <v>59</v>
      </c>
      <c r="U18" s="132">
        <v>3</v>
      </c>
      <c r="V18" s="132">
        <v>4</v>
      </c>
      <c r="W18" s="132">
        <v>0.92</v>
      </c>
      <c r="X18" s="135">
        <f t="shared" si="5"/>
        <v>61.52857142857143</v>
      </c>
      <c r="Y18" s="132">
        <v>85</v>
      </c>
      <c r="Z18" s="132">
        <v>1</v>
      </c>
      <c r="AA18" s="132">
        <v>4</v>
      </c>
      <c r="AB18" s="132">
        <v>0.96</v>
      </c>
      <c r="AC18" s="135">
        <f t="shared" si="6"/>
        <v>55.6015037593985</v>
      </c>
      <c r="AD18" s="134">
        <f t="shared" si="7"/>
        <v>187.65948695267582</v>
      </c>
      <c r="AE18" s="131">
        <v>26729</v>
      </c>
      <c r="AF18" s="135">
        <f t="shared" si="8"/>
        <v>14.494333279106339</v>
      </c>
      <c r="AG18" s="132">
        <v>1488</v>
      </c>
      <c r="AH18" s="135">
        <f t="shared" si="9"/>
        <v>37.69951862173803</v>
      </c>
      <c r="AI18" s="134">
        <f t="shared" si="10"/>
        <v>52.193851900844365</v>
      </c>
      <c r="AJ18" s="88">
        <f t="shared" si="11"/>
        <v>417.74779384597434</v>
      </c>
      <c r="AK18" s="4"/>
    </row>
    <row r="19" spans="1:37" ht="13.5">
      <c r="A19" s="54">
        <v>6</v>
      </c>
      <c r="B19" s="51" t="s">
        <v>52</v>
      </c>
      <c r="C19" s="51" t="s">
        <v>40</v>
      </c>
      <c r="D19" s="155" t="s">
        <v>53</v>
      </c>
      <c r="E19" s="131">
        <v>130</v>
      </c>
      <c r="F19" s="132">
        <v>0</v>
      </c>
      <c r="G19" s="133">
        <f t="shared" si="0"/>
        <v>52.84552845528455</v>
      </c>
      <c r="H19" s="132">
        <v>130</v>
      </c>
      <c r="I19" s="132">
        <v>1</v>
      </c>
      <c r="J19" s="133">
        <f t="shared" si="1"/>
        <v>62.926829268292686</v>
      </c>
      <c r="K19" s="132">
        <v>110</v>
      </c>
      <c r="L19" s="132">
        <v>3</v>
      </c>
      <c r="M19" s="133">
        <f t="shared" si="2"/>
        <v>64.07185628742515</v>
      </c>
      <c r="N19" s="134">
        <f t="shared" si="3"/>
        <v>179.8442140110024</v>
      </c>
      <c r="O19" s="131">
        <v>96</v>
      </c>
      <c r="P19" s="132">
        <v>1</v>
      </c>
      <c r="Q19" s="132">
        <v>4</v>
      </c>
      <c r="R19" s="132">
        <v>0.96</v>
      </c>
      <c r="S19" s="135">
        <f t="shared" si="4"/>
        <v>61.41176470588235</v>
      </c>
      <c r="T19" s="132">
        <v>65</v>
      </c>
      <c r="U19" s="132">
        <v>1</v>
      </c>
      <c r="V19" s="132">
        <v>3</v>
      </c>
      <c r="W19" s="132">
        <v>0.96</v>
      </c>
      <c r="X19" s="135">
        <f t="shared" si="5"/>
        <v>81.71428571428571</v>
      </c>
      <c r="Y19" s="132">
        <v>60</v>
      </c>
      <c r="Z19" s="132">
        <v>2</v>
      </c>
      <c r="AA19" s="132">
        <v>5</v>
      </c>
      <c r="AB19" s="132">
        <v>0.96</v>
      </c>
      <c r="AC19" s="135">
        <f t="shared" si="6"/>
        <v>36.54135338345864</v>
      </c>
      <c r="AD19" s="134">
        <f t="shared" si="7"/>
        <v>179.66740380362668</v>
      </c>
      <c r="AE19" s="131">
        <v>25001</v>
      </c>
      <c r="AF19" s="135">
        <f t="shared" si="8"/>
        <v>13.557290819369882</v>
      </c>
      <c r="AG19" s="132">
        <v>1757</v>
      </c>
      <c r="AH19" s="135">
        <f t="shared" si="9"/>
        <v>44.514821383329114</v>
      </c>
      <c r="AI19" s="134">
        <f t="shared" si="10"/>
        <v>58.072112202698996</v>
      </c>
      <c r="AJ19" s="88">
        <f t="shared" si="11"/>
        <v>417.58373001732804</v>
      </c>
      <c r="AK19" s="4"/>
    </row>
    <row r="20" spans="1:37" ht="13.5">
      <c r="A20" s="54">
        <v>7</v>
      </c>
      <c r="B20" s="51" t="s">
        <v>60</v>
      </c>
      <c r="C20" s="158" t="s">
        <v>160</v>
      </c>
      <c r="D20" s="153" t="s">
        <v>61</v>
      </c>
      <c r="E20" s="131">
        <v>80</v>
      </c>
      <c r="F20" s="132">
        <v>3</v>
      </c>
      <c r="G20" s="133">
        <f t="shared" si="0"/>
        <v>31.300813008130078</v>
      </c>
      <c r="H20" s="132">
        <v>90</v>
      </c>
      <c r="I20" s="132">
        <v>1</v>
      </c>
      <c r="J20" s="133">
        <f t="shared" si="1"/>
        <v>43.41463414634146</v>
      </c>
      <c r="K20" s="132">
        <v>80</v>
      </c>
      <c r="L20" s="132">
        <v>5</v>
      </c>
      <c r="M20" s="133">
        <f t="shared" si="2"/>
        <v>44.91017964071856</v>
      </c>
      <c r="N20" s="134">
        <f t="shared" si="3"/>
        <v>119.6256267951901</v>
      </c>
      <c r="O20" s="131">
        <v>51</v>
      </c>
      <c r="P20" s="132">
        <v>3</v>
      </c>
      <c r="Q20" s="132">
        <v>2</v>
      </c>
      <c r="R20" s="132">
        <v>0.93</v>
      </c>
      <c r="S20" s="135">
        <f t="shared" si="4"/>
        <v>28.5</v>
      </c>
      <c r="T20" s="132">
        <v>46</v>
      </c>
      <c r="U20" s="132">
        <v>1</v>
      </c>
      <c r="V20" s="132">
        <v>4</v>
      </c>
      <c r="W20" s="132">
        <v>0.94</v>
      </c>
      <c r="X20" s="135">
        <f t="shared" si="5"/>
        <v>55.85714285714284</v>
      </c>
      <c r="Y20" s="132">
        <v>69</v>
      </c>
      <c r="Z20" s="132">
        <v>2</v>
      </c>
      <c r="AA20" s="132">
        <v>1</v>
      </c>
      <c r="AB20" s="132">
        <v>0.94</v>
      </c>
      <c r="AC20" s="135">
        <f t="shared" si="6"/>
        <v>43.06015037593985</v>
      </c>
      <c r="AD20" s="134">
        <f t="shared" si="7"/>
        <v>127.41729323308269</v>
      </c>
      <c r="AE20" s="131">
        <v>5453</v>
      </c>
      <c r="AF20" s="135">
        <f t="shared" si="8"/>
        <v>2.9569979936012145</v>
      </c>
      <c r="AG20" s="132">
        <v>378</v>
      </c>
      <c r="AH20" s="135">
        <f t="shared" si="9"/>
        <v>9.576893843425387</v>
      </c>
      <c r="AI20" s="134">
        <f t="shared" si="10"/>
        <v>12.533891837026601</v>
      </c>
      <c r="AJ20" s="88">
        <f t="shared" si="11"/>
        <v>259.5768118652994</v>
      </c>
      <c r="AK20" s="4"/>
    </row>
    <row r="21" spans="1:37" ht="14.25" thickBot="1">
      <c r="A21" s="55">
        <v>8</v>
      </c>
      <c r="B21" s="56" t="s">
        <v>58</v>
      </c>
      <c r="C21" s="56" t="s">
        <v>161</v>
      </c>
      <c r="D21" s="154" t="s">
        <v>59</v>
      </c>
      <c r="E21" s="136">
        <v>0</v>
      </c>
      <c r="F21" s="137">
        <v>0</v>
      </c>
      <c r="G21" s="138">
        <f t="shared" si="0"/>
        <v>0</v>
      </c>
      <c r="H21" s="137"/>
      <c r="I21" s="137"/>
      <c r="J21" s="138">
        <f t="shared" si="1"/>
        <v>0</v>
      </c>
      <c r="K21" s="137"/>
      <c r="L21" s="137"/>
      <c r="M21" s="138">
        <f t="shared" si="2"/>
        <v>0</v>
      </c>
      <c r="N21" s="139">
        <f t="shared" si="3"/>
        <v>0</v>
      </c>
      <c r="O21" s="136">
        <v>0</v>
      </c>
      <c r="P21" s="137">
        <v>0</v>
      </c>
      <c r="Q21" s="137">
        <v>0</v>
      </c>
      <c r="R21" s="137">
        <v>0</v>
      </c>
      <c r="S21" s="140">
        <f t="shared" si="4"/>
        <v>0</v>
      </c>
      <c r="T21" s="137"/>
      <c r="U21" s="137"/>
      <c r="V21" s="137"/>
      <c r="W21" s="137"/>
      <c r="X21" s="140">
        <f t="shared" si="5"/>
        <v>0</v>
      </c>
      <c r="Y21" s="137"/>
      <c r="Z21" s="137"/>
      <c r="AA21" s="137"/>
      <c r="AB21" s="137"/>
      <c r="AC21" s="140">
        <f t="shared" si="6"/>
        <v>0</v>
      </c>
      <c r="AD21" s="139">
        <f t="shared" si="7"/>
        <v>0</v>
      </c>
      <c r="AE21" s="136">
        <v>10812</v>
      </c>
      <c r="AF21" s="140">
        <f t="shared" si="8"/>
        <v>5.8630226126565805</v>
      </c>
      <c r="AG21" s="137">
        <v>981</v>
      </c>
      <c r="AH21" s="140">
        <f t="shared" si="9"/>
        <v>24.854319736508742</v>
      </c>
      <c r="AI21" s="139">
        <f t="shared" si="10"/>
        <v>30.71734234916532</v>
      </c>
      <c r="AJ21" s="89">
        <f t="shared" si="11"/>
        <v>30.71734234916532</v>
      </c>
      <c r="AK21" s="4"/>
    </row>
    <row r="22" spans="1:37" ht="14.25" thickBot="1">
      <c r="A22" s="97"/>
      <c r="B22" s="49" t="s">
        <v>64</v>
      </c>
      <c r="C22" s="49"/>
      <c r="D22" s="151"/>
      <c r="E22" s="122"/>
      <c r="F22" s="123"/>
      <c r="G22" s="141"/>
      <c r="H22" s="123"/>
      <c r="I22" s="123"/>
      <c r="J22" s="57" t="s">
        <v>30</v>
      </c>
      <c r="K22" s="123"/>
      <c r="L22" s="123"/>
      <c r="M22" s="124"/>
      <c r="N22" s="125"/>
      <c r="O22" s="122"/>
      <c r="P22" s="123"/>
      <c r="Q22" s="123"/>
      <c r="R22" s="123"/>
      <c r="S22" s="124"/>
      <c r="T22" s="123"/>
      <c r="U22" s="123"/>
      <c r="V22" s="123"/>
      <c r="W22" s="57" t="s">
        <v>31</v>
      </c>
      <c r="X22" s="124"/>
      <c r="Y22" s="123"/>
      <c r="Z22" s="123"/>
      <c r="AA22" s="123"/>
      <c r="AB22" s="123"/>
      <c r="AC22" s="124"/>
      <c r="AD22" s="125"/>
      <c r="AE22" s="122"/>
      <c r="AF22" s="57" t="s">
        <v>32</v>
      </c>
      <c r="AG22" s="123"/>
      <c r="AH22" s="124"/>
      <c r="AI22" s="125"/>
      <c r="AJ22" s="98"/>
      <c r="AK22" s="4"/>
    </row>
    <row r="23" spans="1:37" ht="13.5">
      <c r="A23" s="52">
        <v>1</v>
      </c>
      <c r="B23" s="53" t="s">
        <v>75</v>
      </c>
      <c r="C23" s="53" t="s">
        <v>45</v>
      </c>
      <c r="D23" s="152" t="s">
        <v>76</v>
      </c>
      <c r="E23" s="126">
        <v>190</v>
      </c>
      <c r="F23" s="127">
        <v>3</v>
      </c>
      <c r="G23" s="128">
        <f aca="true" t="shared" si="12" ref="G23:G29">(E23-F23)/(190-3)*100</f>
        <v>100</v>
      </c>
      <c r="H23" s="127">
        <v>170</v>
      </c>
      <c r="I23" s="127">
        <v>4</v>
      </c>
      <c r="J23" s="128">
        <f aca="true" t="shared" si="13" ref="J23:J29">(H23-I23)/(190-3)*100</f>
        <v>88.77005347593582</v>
      </c>
      <c r="K23" s="127">
        <v>160</v>
      </c>
      <c r="L23" s="127">
        <v>3</v>
      </c>
      <c r="M23" s="128">
        <f aca="true" t="shared" si="14" ref="M23:M29">(K23-L23)/(160-3)*100</f>
        <v>100</v>
      </c>
      <c r="N23" s="129">
        <f aca="true" t="shared" si="15" ref="N23:N29">G23+J23+M23</f>
        <v>288.7700534759358</v>
      </c>
      <c r="O23" s="126">
        <v>137</v>
      </c>
      <c r="P23" s="127">
        <v>3</v>
      </c>
      <c r="Q23" s="127">
        <v>3</v>
      </c>
      <c r="R23" s="127">
        <v>0.95</v>
      </c>
      <c r="S23" s="130">
        <f>O23/137*100*(1-P23*0.05-Q23*0.01-(1-R23))</f>
        <v>76.99999999999999</v>
      </c>
      <c r="T23" s="127">
        <v>57</v>
      </c>
      <c r="U23" s="127">
        <v>1</v>
      </c>
      <c r="V23" s="127">
        <v>9</v>
      </c>
      <c r="W23" s="127">
        <v>0.92</v>
      </c>
      <c r="X23" s="130">
        <f>T23/63*100*(1-U23*0.05-V23*0.01-(1-W23))</f>
        <v>70.57142857142858</v>
      </c>
      <c r="Y23" s="127">
        <v>53</v>
      </c>
      <c r="Z23" s="127">
        <v>3</v>
      </c>
      <c r="AA23" s="127">
        <v>6</v>
      </c>
      <c r="AB23" s="127">
        <v>0.93</v>
      </c>
      <c r="AC23" s="130">
        <f aca="true" t="shared" si="16" ref="AC23:AC29">Y23/99*100*(1-Z23*0.05-AA23*0.01-(1-AB23))</f>
        <v>38.545454545454554</v>
      </c>
      <c r="AD23" s="129">
        <f aca="true" t="shared" si="17" ref="AD23:AD29">S23+X23+AC23</f>
        <v>186.11688311688312</v>
      </c>
      <c r="AE23" s="126">
        <v>54368</v>
      </c>
      <c r="AF23" s="130">
        <f aca="true" t="shared" si="18" ref="AF23:AF29">AE23*100/64538</f>
        <v>84.24184201555673</v>
      </c>
      <c r="AG23" s="127">
        <v>3455</v>
      </c>
      <c r="AH23" s="130">
        <f aca="true" t="shared" si="19" ref="AH23:AH29">AG23*100/3455</f>
        <v>100</v>
      </c>
      <c r="AI23" s="129">
        <f aca="true" t="shared" si="20" ref="AI23:AI29">AF23+AH23</f>
        <v>184.24184201555673</v>
      </c>
      <c r="AJ23" s="87">
        <f aca="true" t="shared" si="21" ref="AJ23:AJ29">N23+AD23+AI23</f>
        <v>659.1287786083757</v>
      </c>
      <c r="AK23" s="4"/>
    </row>
    <row r="24" spans="1:37" ht="13.5">
      <c r="A24" s="54">
        <v>2</v>
      </c>
      <c r="B24" s="51" t="s">
        <v>71</v>
      </c>
      <c r="C24" s="51" t="s">
        <v>161</v>
      </c>
      <c r="D24" s="153" t="s">
        <v>72</v>
      </c>
      <c r="E24" s="131">
        <v>170</v>
      </c>
      <c r="F24" s="132">
        <v>4</v>
      </c>
      <c r="G24" s="133">
        <f t="shared" si="12"/>
        <v>88.77005347593582</v>
      </c>
      <c r="H24" s="132">
        <v>150</v>
      </c>
      <c r="I24" s="132">
        <v>1</v>
      </c>
      <c r="J24" s="133">
        <f t="shared" si="13"/>
        <v>79.67914438502673</v>
      </c>
      <c r="K24" s="132">
        <v>100</v>
      </c>
      <c r="L24" s="132">
        <v>5</v>
      </c>
      <c r="M24" s="133">
        <f t="shared" si="14"/>
        <v>60.509554140127385</v>
      </c>
      <c r="N24" s="134">
        <f t="shared" si="15"/>
        <v>228.95875200108995</v>
      </c>
      <c r="O24" s="131">
        <v>101</v>
      </c>
      <c r="P24" s="132">
        <v>2</v>
      </c>
      <c r="Q24" s="132">
        <v>2</v>
      </c>
      <c r="R24" s="132">
        <v>0.93</v>
      </c>
      <c r="S24" s="135">
        <f aca="true" t="shared" si="22" ref="S24:S29">O24/137*100*(1-P24*0.05-Q24*0.01-(1-R24))</f>
        <v>59.715328467153284</v>
      </c>
      <c r="T24" s="132">
        <v>63</v>
      </c>
      <c r="U24" s="132">
        <v>0</v>
      </c>
      <c r="V24" s="132">
        <v>3</v>
      </c>
      <c r="W24" s="132">
        <v>0.94</v>
      </c>
      <c r="X24" s="135">
        <f aca="true" t="shared" si="23" ref="X24:X29">T24/63*100*(1-U24*0.05-V24*0.01-(1-W24))</f>
        <v>90.99999999999999</v>
      </c>
      <c r="Y24" s="132">
        <v>54</v>
      </c>
      <c r="Z24" s="132">
        <v>1</v>
      </c>
      <c r="AA24" s="132">
        <v>7</v>
      </c>
      <c r="AB24" s="132">
        <v>0.93</v>
      </c>
      <c r="AC24" s="135">
        <f t="shared" si="16"/>
        <v>44.18181818181817</v>
      </c>
      <c r="AD24" s="134">
        <f t="shared" si="17"/>
        <v>194.89714664897144</v>
      </c>
      <c r="AE24" s="131">
        <v>64538</v>
      </c>
      <c r="AF24" s="135">
        <f t="shared" si="18"/>
        <v>100</v>
      </c>
      <c r="AG24" s="132">
        <v>2723</v>
      </c>
      <c r="AH24" s="135">
        <f t="shared" si="19"/>
        <v>78.81331403762663</v>
      </c>
      <c r="AI24" s="134">
        <f t="shared" si="20"/>
        <v>178.81331403762664</v>
      </c>
      <c r="AJ24" s="88">
        <f t="shared" si="21"/>
        <v>602.6692126876881</v>
      </c>
      <c r="AK24" s="4"/>
    </row>
    <row r="25" spans="1:37" ht="13.5">
      <c r="A25" s="54">
        <v>3</v>
      </c>
      <c r="B25" s="51" t="s">
        <v>65</v>
      </c>
      <c r="C25" s="51" t="s">
        <v>34</v>
      </c>
      <c r="D25" s="153" t="s">
        <v>66</v>
      </c>
      <c r="E25" s="131">
        <v>130</v>
      </c>
      <c r="F25" s="132">
        <v>5</v>
      </c>
      <c r="G25" s="133">
        <f t="shared" si="12"/>
        <v>66.84491978609626</v>
      </c>
      <c r="H25" s="132">
        <v>120</v>
      </c>
      <c r="I25" s="132">
        <v>3</v>
      </c>
      <c r="J25" s="133">
        <f t="shared" si="13"/>
        <v>62.56684491978609</v>
      </c>
      <c r="K25" s="132">
        <v>100</v>
      </c>
      <c r="L25" s="132">
        <v>4</v>
      </c>
      <c r="M25" s="133">
        <f t="shared" si="14"/>
        <v>61.146496815286625</v>
      </c>
      <c r="N25" s="134">
        <f t="shared" si="15"/>
        <v>190.55826152116896</v>
      </c>
      <c r="O25" s="131">
        <v>75</v>
      </c>
      <c r="P25" s="132">
        <v>0</v>
      </c>
      <c r="Q25" s="132">
        <v>4</v>
      </c>
      <c r="R25" s="132">
        <v>0.95</v>
      </c>
      <c r="S25" s="135">
        <f t="shared" si="22"/>
        <v>49.817518248175176</v>
      </c>
      <c r="T25" s="132">
        <v>54</v>
      </c>
      <c r="U25" s="132">
        <v>1</v>
      </c>
      <c r="V25" s="132">
        <v>1</v>
      </c>
      <c r="W25" s="132">
        <v>0.94</v>
      </c>
      <c r="X25" s="135">
        <f t="shared" si="23"/>
        <v>75.42857142857142</v>
      </c>
      <c r="Y25" s="132">
        <v>68</v>
      </c>
      <c r="Z25" s="132">
        <v>1</v>
      </c>
      <c r="AA25" s="132">
        <v>2</v>
      </c>
      <c r="AB25" s="132">
        <v>0.94</v>
      </c>
      <c r="AC25" s="135">
        <f t="shared" si="16"/>
        <v>59.757575757575744</v>
      </c>
      <c r="AD25" s="134">
        <f t="shared" si="17"/>
        <v>185.00366543432233</v>
      </c>
      <c r="AE25" s="131">
        <v>29111</v>
      </c>
      <c r="AF25" s="135">
        <f t="shared" si="18"/>
        <v>45.10675880876383</v>
      </c>
      <c r="AG25" s="132">
        <v>2288</v>
      </c>
      <c r="AH25" s="135">
        <f t="shared" si="19"/>
        <v>66.22286541244573</v>
      </c>
      <c r="AI25" s="134">
        <f t="shared" si="20"/>
        <v>111.32962422120956</v>
      </c>
      <c r="AJ25" s="88">
        <f t="shared" si="21"/>
        <v>486.89155117670083</v>
      </c>
      <c r="AK25" s="4"/>
    </row>
    <row r="26" spans="1:37" ht="13.5">
      <c r="A26" s="54">
        <v>4</v>
      </c>
      <c r="B26" s="51" t="s">
        <v>69</v>
      </c>
      <c r="C26" s="51" t="s">
        <v>40</v>
      </c>
      <c r="D26" s="155" t="s">
        <v>70</v>
      </c>
      <c r="E26" s="131">
        <v>150</v>
      </c>
      <c r="F26" s="132">
        <v>4</v>
      </c>
      <c r="G26" s="133">
        <f t="shared" si="12"/>
        <v>78.07486631016043</v>
      </c>
      <c r="H26" s="132">
        <v>190</v>
      </c>
      <c r="I26" s="132">
        <v>3</v>
      </c>
      <c r="J26" s="133">
        <f t="shared" si="13"/>
        <v>100</v>
      </c>
      <c r="K26" s="132">
        <v>90</v>
      </c>
      <c r="L26" s="132">
        <v>2</v>
      </c>
      <c r="M26" s="133">
        <f t="shared" si="14"/>
        <v>56.05095541401274</v>
      </c>
      <c r="N26" s="134">
        <f t="shared" si="15"/>
        <v>234.12582172417316</v>
      </c>
      <c r="O26" s="131">
        <v>27</v>
      </c>
      <c r="P26" s="132">
        <v>3</v>
      </c>
      <c r="Q26" s="132">
        <v>1</v>
      </c>
      <c r="R26" s="132">
        <v>0.91</v>
      </c>
      <c r="S26" s="135">
        <f t="shared" si="22"/>
        <v>14.78102189781022</v>
      </c>
      <c r="T26" s="132">
        <v>23</v>
      </c>
      <c r="U26" s="132">
        <v>3</v>
      </c>
      <c r="V26" s="132">
        <v>0</v>
      </c>
      <c r="W26" s="132">
        <v>0.94</v>
      </c>
      <c r="X26" s="135">
        <f t="shared" si="23"/>
        <v>28.84126984126984</v>
      </c>
      <c r="Y26" s="132">
        <v>99</v>
      </c>
      <c r="Z26" s="132">
        <v>1</v>
      </c>
      <c r="AA26" s="132">
        <v>5</v>
      </c>
      <c r="AB26" s="132">
        <v>0.92</v>
      </c>
      <c r="AC26" s="135">
        <f t="shared" si="16"/>
        <v>82</v>
      </c>
      <c r="AD26" s="134">
        <f t="shared" si="17"/>
        <v>125.62229173908005</v>
      </c>
      <c r="AE26" s="131">
        <v>43794</v>
      </c>
      <c r="AF26" s="135">
        <f t="shared" si="18"/>
        <v>67.8576962409743</v>
      </c>
      <c r="AG26" s="132">
        <v>1915</v>
      </c>
      <c r="AH26" s="135">
        <f t="shared" si="19"/>
        <v>55.42691751085383</v>
      </c>
      <c r="AI26" s="134">
        <f t="shared" si="20"/>
        <v>123.28461375182815</v>
      </c>
      <c r="AJ26" s="88">
        <f t="shared" si="21"/>
        <v>483.03272721508137</v>
      </c>
      <c r="AK26" s="4"/>
    </row>
    <row r="27" spans="1:37" ht="13.5">
      <c r="A27" s="54">
        <v>5</v>
      </c>
      <c r="B27" s="51" t="s">
        <v>67</v>
      </c>
      <c r="C27" s="51" t="s">
        <v>34</v>
      </c>
      <c r="D27" s="153" t="s">
        <v>68</v>
      </c>
      <c r="E27" s="131">
        <v>130</v>
      </c>
      <c r="F27" s="132">
        <v>2</v>
      </c>
      <c r="G27" s="133">
        <f t="shared" si="12"/>
        <v>68.44919786096256</v>
      </c>
      <c r="H27" s="132">
        <v>100</v>
      </c>
      <c r="I27" s="132">
        <v>0</v>
      </c>
      <c r="J27" s="133">
        <f t="shared" si="13"/>
        <v>53.475935828877006</v>
      </c>
      <c r="K27" s="132">
        <v>80</v>
      </c>
      <c r="L27" s="132">
        <v>4</v>
      </c>
      <c r="M27" s="133">
        <f t="shared" si="14"/>
        <v>48.40764331210191</v>
      </c>
      <c r="N27" s="134">
        <f t="shared" si="15"/>
        <v>170.33277700194145</v>
      </c>
      <c r="O27" s="131">
        <v>59</v>
      </c>
      <c r="P27" s="132">
        <v>3</v>
      </c>
      <c r="Q27" s="132">
        <v>4</v>
      </c>
      <c r="R27" s="132">
        <v>0.92</v>
      </c>
      <c r="S27" s="135">
        <f t="shared" si="22"/>
        <v>31.437956204379557</v>
      </c>
      <c r="T27" s="132">
        <v>48</v>
      </c>
      <c r="U27" s="132">
        <v>1</v>
      </c>
      <c r="V27" s="132">
        <v>3</v>
      </c>
      <c r="W27" s="132">
        <v>0.95</v>
      </c>
      <c r="X27" s="135">
        <f t="shared" si="23"/>
        <v>66.28571428571428</v>
      </c>
      <c r="Y27" s="132">
        <v>55</v>
      </c>
      <c r="Z27" s="132">
        <v>1</v>
      </c>
      <c r="AA27" s="132">
        <v>5</v>
      </c>
      <c r="AB27" s="132">
        <v>0.94</v>
      </c>
      <c r="AC27" s="135">
        <f t="shared" si="16"/>
        <v>46.66666666666666</v>
      </c>
      <c r="AD27" s="134">
        <f t="shared" si="17"/>
        <v>144.3903371567605</v>
      </c>
      <c r="AE27" s="131">
        <v>13803</v>
      </c>
      <c r="AF27" s="135">
        <f t="shared" si="18"/>
        <v>21.387399671511357</v>
      </c>
      <c r="AG27" s="132">
        <v>1634</v>
      </c>
      <c r="AH27" s="135">
        <f t="shared" si="19"/>
        <v>47.29377713458756</v>
      </c>
      <c r="AI27" s="134">
        <f t="shared" si="20"/>
        <v>68.68117680609892</v>
      </c>
      <c r="AJ27" s="88">
        <f t="shared" si="21"/>
        <v>383.40429096480085</v>
      </c>
      <c r="AK27" s="4"/>
    </row>
    <row r="28" spans="1:37" ht="13.5">
      <c r="A28" s="54">
        <v>6</v>
      </c>
      <c r="B28" s="51" t="s">
        <v>73</v>
      </c>
      <c r="C28" s="51" t="s">
        <v>161</v>
      </c>
      <c r="D28" s="153" t="s">
        <v>74</v>
      </c>
      <c r="E28" s="131">
        <v>0</v>
      </c>
      <c r="F28" s="132">
        <v>0</v>
      </c>
      <c r="G28" s="133">
        <f t="shared" si="12"/>
        <v>0</v>
      </c>
      <c r="H28" s="132"/>
      <c r="I28" s="132"/>
      <c r="J28" s="133">
        <f t="shared" si="13"/>
        <v>0</v>
      </c>
      <c r="K28" s="132"/>
      <c r="L28" s="132"/>
      <c r="M28" s="133">
        <f t="shared" si="14"/>
        <v>0</v>
      </c>
      <c r="N28" s="134">
        <f t="shared" si="15"/>
        <v>0</v>
      </c>
      <c r="O28" s="131">
        <v>0</v>
      </c>
      <c r="P28" s="132">
        <v>0</v>
      </c>
      <c r="Q28" s="132">
        <v>0</v>
      </c>
      <c r="R28" s="132">
        <v>0</v>
      </c>
      <c r="S28" s="135">
        <f t="shared" si="22"/>
        <v>0</v>
      </c>
      <c r="T28" s="132"/>
      <c r="U28" s="132"/>
      <c r="V28" s="132"/>
      <c r="W28" s="132"/>
      <c r="X28" s="135">
        <f t="shared" si="23"/>
        <v>0</v>
      </c>
      <c r="Y28" s="132"/>
      <c r="Z28" s="132"/>
      <c r="AA28" s="132"/>
      <c r="AB28" s="132"/>
      <c r="AC28" s="135">
        <f t="shared" si="16"/>
        <v>0</v>
      </c>
      <c r="AD28" s="134">
        <f t="shared" si="17"/>
        <v>0</v>
      </c>
      <c r="AE28" s="131">
        <v>14073</v>
      </c>
      <c r="AF28" s="135">
        <f t="shared" si="18"/>
        <v>21.8057578480895</v>
      </c>
      <c r="AG28" s="132">
        <v>1551</v>
      </c>
      <c r="AH28" s="135">
        <f t="shared" si="19"/>
        <v>44.891461649782926</v>
      </c>
      <c r="AI28" s="134">
        <f t="shared" si="20"/>
        <v>66.69721949787242</v>
      </c>
      <c r="AJ28" s="88">
        <f t="shared" si="21"/>
        <v>66.69721949787242</v>
      </c>
      <c r="AK28" s="4"/>
    </row>
    <row r="29" spans="1:37" ht="14.25" thickBot="1">
      <c r="A29" s="55">
        <v>7</v>
      </c>
      <c r="B29" s="56" t="s">
        <v>77</v>
      </c>
      <c r="C29" s="56" t="s">
        <v>78</v>
      </c>
      <c r="D29" s="154" t="s">
        <v>79</v>
      </c>
      <c r="E29" s="136"/>
      <c r="F29" s="137"/>
      <c r="G29" s="138">
        <f t="shared" si="12"/>
        <v>0</v>
      </c>
      <c r="H29" s="137"/>
      <c r="I29" s="137"/>
      <c r="J29" s="138">
        <f t="shared" si="13"/>
        <v>0</v>
      </c>
      <c r="K29" s="137"/>
      <c r="L29" s="137"/>
      <c r="M29" s="138">
        <f t="shared" si="14"/>
        <v>0</v>
      </c>
      <c r="N29" s="139">
        <f t="shared" si="15"/>
        <v>0</v>
      </c>
      <c r="O29" s="136"/>
      <c r="P29" s="137"/>
      <c r="Q29" s="137"/>
      <c r="R29" s="137"/>
      <c r="S29" s="140">
        <f t="shared" si="22"/>
        <v>0</v>
      </c>
      <c r="T29" s="137"/>
      <c r="U29" s="137"/>
      <c r="V29" s="137"/>
      <c r="W29" s="137"/>
      <c r="X29" s="140">
        <f t="shared" si="23"/>
        <v>0</v>
      </c>
      <c r="Y29" s="137"/>
      <c r="Z29" s="137"/>
      <c r="AA29" s="137"/>
      <c r="AB29" s="137"/>
      <c r="AC29" s="140">
        <f t="shared" si="16"/>
        <v>0</v>
      </c>
      <c r="AD29" s="139">
        <f t="shared" si="17"/>
        <v>0</v>
      </c>
      <c r="AE29" s="136">
        <v>1572</v>
      </c>
      <c r="AF29" s="140">
        <f t="shared" si="18"/>
        <v>2.4357742725216154</v>
      </c>
      <c r="AG29" s="137">
        <v>325</v>
      </c>
      <c r="AH29" s="140">
        <f t="shared" si="19"/>
        <v>9.406657018813315</v>
      </c>
      <c r="AI29" s="139">
        <f t="shared" si="20"/>
        <v>11.842431291334929</v>
      </c>
      <c r="AJ29" s="89">
        <f t="shared" si="21"/>
        <v>11.842431291334929</v>
      </c>
      <c r="AK29" s="4"/>
    </row>
    <row r="30" spans="1:37" ht="14.25" thickBot="1">
      <c r="A30" s="99"/>
      <c r="B30" s="49" t="s">
        <v>80</v>
      </c>
      <c r="C30" s="49"/>
      <c r="D30" s="151"/>
      <c r="E30" s="122"/>
      <c r="F30" s="123"/>
      <c r="G30" s="141"/>
      <c r="H30" s="123"/>
      <c r="I30" s="123"/>
      <c r="J30" s="57" t="s">
        <v>30</v>
      </c>
      <c r="K30" s="123"/>
      <c r="L30" s="123"/>
      <c r="M30" s="124"/>
      <c r="N30" s="125"/>
      <c r="O30" s="122"/>
      <c r="P30" s="123"/>
      <c r="Q30" s="123"/>
      <c r="R30" s="123"/>
      <c r="S30" s="124"/>
      <c r="T30" s="123"/>
      <c r="U30" s="123"/>
      <c r="V30" s="123"/>
      <c r="W30" s="57" t="s">
        <v>31</v>
      </c>
      <c r="X30" s="124"/>
      <c r="Y30" s="123"/>
      <c r="Z30" s="123"/>
      <c r="AA30" s="123"/>
      <c r="AB30" s="123"/>
      <c r="AC30" s="124"/>
      <c r="AD30" s="125"/>
      <c r="AE30" s="122"/>
      <c r="AF30" s="57" t="s">
        <v>32</v>
      </c>
      <c r="AG30" s="123"/>
      <c r="AH30" s="124"/>
      <c r="AI30" s="125"/>
      <c r="AJ30" s="98"/>
      <c r="AK30" s="4"/>
    </row>
    <row r="31" spans="1:37" ht="13.5">
      <c r="A31" s="52">
        <v>1</v>
      </c>
      <c r="B31" s="53" t="s">
        <v>88</v>
      </c>
      <c r="C31" s="53" t="s">
        <v>40</v>
      </c>
      <c r="D31" s="156" t="s">
        <v>89</v>
      </c>
      <c r="E31" s="142">
        <v>170</v>
      </c>
      <c r="F31" s="127">
        <v>1</v>
      </c>
      <c r="G31" s="128">
        <f aca="true" t="shared" si="24" ref="G31:G37">(E31-F31)/(170-1)*100</f>
        <v>100</v>
      </c>
      <c r="H31" s="127">
        <v>150</v>
      </c>
      <c r="I31" s="127">
        <v>4</v>
      </c>
      <c r="J31" s="128">
        <f aca="true" t="shared" si="25" ref="J31:J37">(H31-I31)/(170-4)*100</f>
        <v>87.95180722891565</v>
      </c>
      <c r="K31" s="127">
        <v>120</v>
      </c>
      <c r="L31" s="127">
        <v>3</v>
      </c>
      <c r="M31" s="128">
        <f aca="true" t="shared" si="26" ref="M31:M37">(K31-L31)/(120-3)*100</f>
        <v>100</v>
      </c>
      <c r="N31" s="129">
        <f aca="true" t="shared" si="27" ref="N31:N37">G31+J31+M31</f>
        <v>287.95180722891564</v>
      </c>
      <c r="O31" s="126">
        <v>133</v>
      </c>
      <c r="P31" s="127">
        <v>1</v>
      </c>
      <c r="Q31" s="127">
        <v>1</v>
      </c>
      <c r="R31" s="127">
        <v>0.95</v>
      </c>
      <c r="S31" s="130">
        <f aca="true" t="shared" si="28" ref="S31:S37">O31/133*100*(1-P31*0.05-Q31*0.01-(1-R31))</f>
        <v>88.99999999999999</v>
      </c>
      <c r="T31" s="127">
        <v>69</v>
      </c>
      <c r="U31" s="127">
        <v>0</v>
      </c>
      <c r="V31" s="127">
        <v>6</v>
      </c>
      <c r="W31" s="127">
        <v>0.91</v>
      </c>
      <c r="X31" s="130">
        <f aca="true" t="shared" si="29" ref="X31:X37">T31/71*100*(1-U31*0.05-V31*0.01-(1-W31))</f>
        <v>82.6056338028169</v>
      </c>
      <c r="Y31" s="127">
        <v>89</v>
      </c>
      <c r="Z31" s="127">
        <v>2</v>
      </c>
      <c r="AA31" s="127">
        <v>7</v>
      </c>
      <c r="AB31" s="127">
        <v>0.94</v>
      </c>
      <c r="AC31" s="130">
        <f aca="true" t="shared" si="30" ref="AC31:AC37">Y31/90*100*(1-Z31*0.05-AA31*0.01-(1-AB31))</f>
        <v>76.14444444444445</v>
      </c>
      <c r="AD31" s="129">
        <f aca="true" t="shared" si="31" ref="AD31:AD37">S31+X31+AC31</f>
        <v>247.75007824726134</v>
      </c>
      <c r="AE31" s="126">
        <v>54324</v>
      </c>
      <c r="AF31" s="130">
        <f aca="true" t="shared" si="32" ref="AF31:AF37">AE31*100/73760</f>
        <v>73.64967462039046</v>
      </c>
      <c r="AG31" s="127">
        <v>3013</v>
      </c>
      <c r="AH31" s="130">
        <f aca="true" t="shared" si="33" ref="AH31:AH37">AG31*100/3343</f>
        <v>90.12862698175292</v>
      </c>
      <c r="AI31" s="129">
        <f aca="true" t="shared" si="34" ref="AI31:AI37">AF31+AH31</f>
        <v>163.77830160214336</v>
      </c>
      <c r="AJ31" s="87">
        <f aca="true" t="shared" si="35" ref="AJ31:AJ37">N31+AD31+AI31</f>
        <v>699.4801870783203</v>
      </c>
      <c r="AK31" s="4"/>
    </row>
    <row r="32" spans="1:37" ht="13.5">
      <c r="A32" s="54">
        <v>2</v>
      </c>
      <c r="B32" s="51" t="s">
        <v>85</v>
      </c>
      <c r="C32" s="51" t="s">
        <v>37</v>
      </c>
      <c r="D32" s="153" t="s">
        <v>86</v>
      </c>
      <c r="E32" s="131">
        <v>110</v>
      </c>
      <c r="F32" s="132">
        <v>3</v>
      </c>
      <c r="G32" s="133">
        <f t="shared" si="24"/>
        <v>63.31360946745562</v>
      </c>
      <c r="H32" s="132">
        <v>150</v>
      </c>
      <c r="I32" s="132">
        <v>4</v>
      </c>
      <c r="J32" s="133">
        <f t="shared" si="25"/>
        <v>87.95180722891565</v>
      </c>
      <c r="K32" s="132">
        <v>90</v>
      </c>
      <c r="L32" s="132">
        <v>2</v>
      </c>
      <c r="M32" s="133">
        <f t="shared" si="26"/>
        <v>75.21367521367522</v>
      </c>
      <c r="N32" s="134">
        <f t="shared" si="27"/>
        <v>226.47909191004652</v>
      </c>
      <c r="O32" s="131">
        <v>120</v>
      </c>
      <c r="P32" s="132">
        <v>3</v>
      </c>
      <c r="Q32" s="132">
        <v>2</v>
      </c>
      <c r="R32" s="132">
        <v>0.95</v>
      </c>
      <c r="S32" s="135">
        <f t="shared" si="28"/>
        <v>70.37593984962405</v>
      </c>
      <c r="T32" s="132">
        <v>71</v>
      </c>
      <c r="U32" s="132">
        <v>3</v>
      </c>
      <c r="V32" s="132">
        <v>4</v>
      </c>
      <c r="W32" s="132">
        <v>0.92</v>
      </c>
      <c r="X32" s="135">
        <f t="shared" si="29"/>
        <v>73</v>
      </c>
      <c r="Y32" s="132">
        <v>90</v>
      </c>
      <c r="Z32" s="132">
        <v>3</v>
      </c>
      <c r="AA32" s="132">
        <v>4</v>
      </c>
      <c r="AB32" s="132">
        <v>0.92</v>
      </c>
      <c r="AC32" s="135">
        <f t="shared" si="30"/>
        <v>73</v>
      </c>
      <c r="AD32" s="134">
        <f t="shared" si="31"/>
        <v>216.37593984962405</v>
      </c>
      <c r="AE32" s="131">
        <v>60357</v>
      </c>
      <c r="AF32" s="135">
        <f t="shared" si="32"/>
        <v>81.82890455531454</v>
      </c>
      <c r="AG32" s="132">
        <v>3343</v>
      </c>
      <c r="AH32" s="135">
        <f t="shared" si="33"/>
        <v>100</v>
      </c>
      <c r="AI32" s="134">
        <f t="shared" si="34"/>
        <v>181.82890455531452</v>
      </c>
      <c r="AJ32" s="88">
        <f t="shared" si="35"/>
        <v>624.6839363149851</v>
      </c>
      <c r="AK32" s="4"/>
    </row>
    <row r="33" spans="1:37" ht="13.5">
      <c r="A33" s="54">
        <v>3</v>
      </c>
      <c r="B33" s="51" t="s">
        <v>83</v>
      </c>
      <c r="C33" s="51" t="s">
        <v>34</v>
      </c>
      <c r="D33" s="153" t="s">
        <v>84</v>
      </c>
      <c r="E33" s="131">
        <v>0</v>
      </c>
      <c r="F33" s="132">
        <v>0</v>
      </c>
      <c r="G33" s="133">
        <f t="shared" si="24"/>
        <v>0</v>
      </c>
      <c r="H33" s="132">
        <v>170</v>
      </c>
      <c r="I33" s="132">
        <v>4</v>
      </c>
      <c r="J33" s="133">
        <f t="shared" si="25"/>
        <v>100</v>
      </c>
      <c r="K33" s="132">
        <v>100</v>
      </c>
      <c r="L33" s="132">
        <v>2</v>
      </c>
      <c r="M33" s="133">
        <f t="shared" si="26"/>
        <v>83.76068376068376</v>
      </c>
      <c r="N33" s="134">
        <f t="shared" si="27"/>
        <v>183.76068376068378</v>
      </c>
      <c r="O33" s="131">
        <v>98</v>
      </c>
      <c r="P33" s="132">
        <v>2</v>
      </c>
      <c r="Q33" s="132">
        <v>4</v>
      </c>
      <c r="R33" s="132">
        <v>0.96</v>
      </c>
      <c r="S33" s="135">
        <f t="shared" si="28"/>
        <v>60.42105263157894</v>
      </c>
      <c r="T33" s="132">
        <v>70</v>
      </c>
      <c r="U33" s="132">
        <v>2</v>
      </c>
      <c r="V33" s="132">
        <v>2</v>
      </c>
      <c r="W33" s="132">
        <v>0.96</v>
      </c>
      <c r="X33" s="135">
        <f t="shared" si="29"/>
        <v>82.8169014084507</v>
      </c>
      <c r="Y33" s="132">
        <v>79</v>
      </c>
      <c r="Z33" s="132">
        <v>2</v>
      </c>
      <c r="AA33" s="132">
        <v>3</v>
      </c>
      <c r="AB33" s="132">
        <v>0.96</v>
      </c>
      <c r="AC33" s="135">
        <f t="shared" si="30"/>
        <v>72.85555555555554</v>
      </c>
      <c r="AD33" s="134">
        <f t="shared" si="31"/>
        <v>216.0935095955852</v>
      </c>
      <c r="AE33" s="131">
        <v>73760</v>
      </c>
      <c r="AF33" s="135">
        <f t="shared" si="32"/>
        <v>100</v>
      </c>
      <c r="AG33" s="132">
        <v>3180</v>
      </c>
      <c r="AH33" s="135">
        <f t="shared" si="33"/>
        <v>95.12413999401736</v>
      </c>
      <c r="AI33" s="134">
        <f t="shared" si="34"/>
        <v>195.12413999401736</v>
      </c>
      <c r="AJ33" s="88">
        <f t="shared" si="35"/>
        <v>594.9783333502863</v>
      </c>
      <c r="AK33" s="4"/>
    </row>
    <row r="34" spans="1:37" ht="13.5">
      <c r="A34" s="54">
        <v>4</v>
      </c>
      <c r="B34" s="51" t="s">
        <v>92</v>
      </c>
      <c r="C34" s="51" t="s">
        <v>45</v>
      </c>
      <c r="D34" s="153" t="s">
        <v>93</v>
      </c>
      <c r="E34" s="131">
        <v>150</v>
      </c>
      <c r="F34" s="132">
        <v>5</v>
      </c>
      <c r="G34" s="133">
        <f t="shared" si="24"/>
        <v>85.79881656804734</v>
      </c>
      <c r="H34" s="132">
        <v>110</v>
      </c>
      <c r="I34" s="132">
        <v>4</v>
      </c>
      <c r="J34" s="133">
        <f t="shared" si="25"/>
        <v>63.85542168674698</v>
      </c>
      <c r="K34" s="132">
        <v>0</v>
      </c>
      <c r="L34" s="132">
        <v>0</v>
      </c>
      <c r="M34" s="133">
        <f t="shared" si="26"/>
        <v>0</v>
      </c>
      <c r="N34" s="134">
        <f t="shared" si="27"/>
        <v>149.65423825479434</v>
      </c>
      <c r="O34" s="131">
        <v>79</v>
      </c>
      <c r="P34" s="132">
        <v>3</v>
      </c>
      <c r="Q34" s="132">
        <v>3</v>
      </c>
      <c r="R34" s="132">
        <v>0.93</v>
      </c>
      <c r="S34" s="135">
        <f t="shared" si="28"/>
        <v>44.54887218045113</v>
      </c>
      <c r="T34" s="132">
        <v>19</v>
      </c>
      <c r="U34" s="132">
        <v>3</v>
      </c>
      <c r="V34" s="132">
        <v>3</v>
      </c>
      <c r="W34" s="132">
        <v>0.92</v>
      </c>
      <c r="X34" s="135">
        <f t="shared" si="29"/>
        <v>19.80281690140845</v>
      </c>
      <c r="Y34" s="132">
        <v>53</v>
      </c>
      <c r="Z34" s="132">
        <v>3</v>
      </c>
      <c r="AA34" s="132">
        <v>2</v>
      </c>
      <c r="AB34" s="132">
        <v>0.94</v>
      </c>
      <c r="AC34" s="135">
        <f t="shared" si="30"/>
        <v>45.34444444444444</v>
      </c>
      <c r="AD34" s="134">
        <f t="shared" si="31"/>
        <v>109.69613352630401</v>
      </c>
      <c r="AE34" s="131">
        <v>31779</v>
      </c>
      <c r="AF34" s="135">
        <f t="shared" si="32"/>
        <v>43.08432754880694</v>
      </c>
      <c r="AG34" s="132">
        <v>1976</v>
      </c>
      <c r="AH34" s="135">
        <f t="shared" si="33"/>
        <v>59.10858510320072</v>
      </c>
      <c r="AI34" s="134">
        <f t="shared" si="34"/>
        <v>102.19291265200766</v>
      </c>
      <c r="AJ34" s="88">
        <f t="shared" si="35"/>
        <v>361.543284433106</v>
      </c>
      <c r="AK34" s="4"/>
    </row>
    <row r="35" spans="1:37" ht="13.5">
      <c r="A35" s="54">
        <v>5</v>
      </c>
      <c r="B35" s="51" t="s">
        <v>155</v>
      </c>
      <c r="C35" s="51" t="s">
        <v>40</v>
      </c>
      <c r="D35" s="153" t="s">
        <v>87</v>
      </c>
      <c r="E35" s="143">
        <v>130</v>
      </c>
      <c r="F35" s="132">
        <v>5</v>
      </c>
      <c r="G35" s="133">
        <f t="shared" si="24"/>
        <v>73.96449704142012</v>
      </c>
      <c r="H35" s="132">
        <v>110</v>
      </c>
      <c r="I35" s="132">
        <v>0</v>
      </c>
      <c r="J35" s="133">
        <f t="shared" si="25"/>
        <v>66.26506024096386</v>
      </c>
      <c r="K35" s="132">
        <v>80</v>
      </c>
      <c r="L35" s="132">
        <v>2</v>
      </c>
      <c r="M35" s="133">
        <f t="shared" si="26"/>
        <v>66.66666666666666</v>
      </c>
      <c r="N35" s="134">
        <f t="shared" si="27"/>
        <v>206.89622394905064</v>
      </c>
      <c r="O35" s="131">
        <v>79</v>
      </c>
      <c r="P35" s="132">
        <v>1</v>
      </c>
      <c r="Q35" s="132">
        <v>4</v>
      </c>
      <c r="R35" s="132">
        <v>0.94</v>
      </c>
      <c r="S35" s="135">
        <f t="shared" si="28"/>
        <v>50.48872180451127</v>
      </c>
      <c r="T35" s="132">
        <v>17</v>
      </c>
      <c r="U35" s="132">
        <v>3</v>
      </c>
      <c r="V35" s="132">
        <v>2</v>
      </c>
      <c r="W35" s="132">
        <v>0.92</v>
      </c>
      <c r="X35" s="135">
        <f t="shared" si="29"/>
        <v>17.95774647887324</v>
      </c>
      <c r="Y35" s="132">
        <v>24</v>
      </c>
      <c r="Z35" s="132">
        <v>3</v>
      </c>
      <c r="AA35" s="132">
        <v>0</v>
      </c>
      <c r="AB35" s="132">
        <v>0.92</v>
      </c>
      <c r="AC35" s="135">
        <f t="shared" si="30"/>
        <v>20.533333333333335</v>
      </c>
      <c r="AD35" s="134">
        <f t="shared" si="31"/>
        <v>88.97980161671785</v>
      </c>
      <c r="AE35" s="131">
        <v>20444</v>
      </c>
      <c r="AF35" s="135">
        <f t="shared" si="32"/>
        <v>27.716919739696312</v>
      </c>
      <c r="AG35" s="132">
        <v>1071</v>
      </c>
      <c r="AH35" s="135">
        <f t="shared" si="33"/>
        <v>32.03709243194735</v>
      </c>
      <c r="AI35" s="134">
        <f t="shared" si="34"/>
        <v>59.754012171643666</v>
      </c>
      <c r="AJ35" s="88">
        <f t="shared" si="35"/>
        <v>355.6300377374122</v>
      </c>
      <c r="AK35" s="4"/>
    </row>
    <row r="36" spans="1:37" ht="13.5">
      <c r="A36" s="54">
        <v>6</v>
      </c>
      <c r="B36" s="51" t="s">
        <v>90</v>
      </c>
      <c r="C36" s="51" t="s">
        <v>161</v>
      </c>
      <c r="D36" s="155" t="s">
        <v>91</v>
      </c>
      <c r="E36" s="131">
        <v>60</v>
      </c>
      <c r="F36" s="132">
        <v>0</v>
      </c>
      <c r="G36" s="133">
        <f t="shared" si="24"/>
        <v>35.50295857988166</v>
      </c>
      <c r="H36" s="132">
        <v>70</v>
      </c>
      <c r="I36" s="132">
        <v>0</v>
      </c>
      <c r="J36" s="133">
        <f t="shared" si="25"/>
        <v>42.168674698795186</v>
      </c>
      <c r="K36" s="132">
        <v>60</v>
      </c>
      <c r="L36" s="132">
        <v>3</v>
      </c>
      <c r="M36" s="133">
        <f t="shared" si="26"/>
        <v>48.717948717948715</v>
      </c>
      <c r="N36" s="134">
        <f t="shared" si="27"/>
        <v>126.38958199662555</v>
      </c>
      <c r="O36" s="131">
        <v>50</v>
      </c>
      <c r="P36" s="132">
        <v>3</v>
      </c>
      <c r="Q36" s="132">
        <v>1</v>
      </c>
      <c r="R36" s="132">
        <v>0.95</v>
      </c>
      <c r="S36" s="135">
        <f t="shared" si="28"/>
        <v>29.699248120300748</v>
      </c>
      <c r="T36" s="132">
        <v>27</v>
      </c>
      <c r="U36" s="132">
        <v>3</v>
      </c>
      <c r="V36" s="132">
        <v>2</v>
      </c>
      <c r="W36" s="132">
        <v>0.93</v>
      </c>
      <c r="X36" s="135">
        <f t="shared" si="29"/>
        <v>28.901408450704224</v>
      </c>
      <c r="Y36" s="132">
        <v>47</v>
      </c>
      <c r="Z36" s="132">
        <v>1</v>
      </c>
      <c r="AA36" s="132">
        <v>2</v>
      </c>
      <c r="AB36" s="132">
        <v>0.95</v>
      </c>
      <c r="AC36" s="135">
        <f t="shared" si="30"/>
        <v>45.955555555555556</v>
      </c>
      <c r="AD36" s="134">
        <f t="shared" si="31"/>
        <v>104.55621212656052</v>
      </c>
      <c r="AE36" s="131">
        <v>6170</v>
      </c>
      <c r="AF36" s="135">
        <f t="shared" si="32"/>
        <v>8.364967462039045</v>
      </c>
      <c r="AG36" s="132">
        <v>1253</v>
      </c>
      <c r="AH36" s="135">
        <f t="shared" si="33"/>
        <v>37.48130421776847</v>
      </c>
      <c r="AI36" s="134">
        <f t="shared" si="34"/>
        <v>45.846271679807515</v>
      </c>
      <c r="AJ36" s="88">
        <f t="shared" si="35"/>
        <v>276.7920658029936</v>
      </c>
      <c r="AK36" s="4"/>
    </row>
    <row r="37" spans="1:37" ht="14.25" thickBot="1">
      <c r="A37" s="55">
        <v>7</v>
      </c>
      <c r="B37" s="56" t="s">
        <v>81</v>
      </c>
      <c r="C37" s="56" t="s">
        <v>34</v>
      </c>
      <c r="D37" s="154" t="s">
        <v>82</v>
      </c>
      <c r="E37" s="136">
        <v>70</v>
      </c>
      <c r="F37" s="137">
        <v>3</v>
      </c>
      <c r="G37" s="138">
        <f t="shared" si="24"/>
        <v>39.64497041420118</v>
      </c>
      <c r="H37" s="137">
        <v>60</v>
      </c>
      <c r="I37" s="137">
        <v>2</v>
      </c>
      <c r="J37" s="138">
        <f t="shared" si="25"/>
        <v>34.93975903614458</v>
      </c>
      <c r="K37" s="137">
        <v>0</v>
      </c>
      <c r="L37" s="137">
        <v>0</v>
      </c>
      <c r="M37" s="138">
        <f t="shared" si="26"/>
        <v>0</v>
      </c>
      <c r="N37" s="139">
        <f t="shared" si="27"/>
        <v>74.58472945034576</v>
      </c>
      <c r="O37" s="136">
        <v>51</v>
      </c>
      <c r="P37" s="137">
        <v>3</v>
      </c>
      <c r="Q37" s="137">
        <v>3</v>
      </c>
      <c r="R37" s="137">
        <v>0.95</v>
      </c>
      <c r="S37" s="140">
        <f t="shared" si="28"/>
        <v>29.526315789473678</v>
      </c>
      <c r="T37" s="137">
        <v>20</v>
      </c>
      <c r="U37" s="137">
        <v>3</v>
      </c>
      <c r="V37" s="137">
        <v>1</v>
      </c>
      <c r="W37" s="137">
        <v>0.91</v>
      </c>
      <c r="X37" s="140">
        <f t="shared" si="29"/>
        <v>21.126760563380284</v>
      </c>
      <c r="Y37" s="137">
        <v>24</v>
      </c>
      <c r="Z37" s="137">
        <v>3</v>
      </c>
      <c r="AA37" s="137">
        <v>3</v>
      </c>
      <c r="AB37" s="137">
        <v>0.91</v>
      </c>
      <c r="AC37" s="140">
        <f t="shared" si="30"/>
        <v>19.46666666666667</v>
      </c>
      <c r="AD37" s="139">
        <f t="shared" si="31"/>
        <v>70.11974301952063</v>
      </c>
      <c r="AE37" s="136">
        <v>7296</v>
      </c>
      <c r="AF37" s="140">
        <f t="shared" si="32"/>
        <v>9.891540130151844</v>
      </c>
      <c r="AG37" s="137">
        <v>1058</v>
      </c>
      <c r="AH37" s="140">
        <f t="shared" si="33"/>
        <v>31.648220161531558</v>
      </c>
      <c r="AI37" s="139">
        <f t="shared" si="34"/>
        <v>41.5397602916834</v>
      </c>
      <c r="AJ37" s="89">
        <f t="shared" si="35"/>
        <v>186.2442327615498</v>
      </c>
      <c r="AK37" s="4"/>
    </row>
    <row r="38" spans="1:37" ht="7.5" customHeight="1">
      <c r="A38" s="48"/>
      <c r="B38" s="48"/>
      <c r="C38" s="48"/>
      <c r="D38" s="157"/>
      <c r="E38" s="144"/>
      <c r="F38" s="144"/>
      <c r="G38" s="145"/>
      <c r="H38" s="144"/>
      <c r="I38" s="144"/>
      <c r="J38" s="146"/>
      <c r="K38" s="144"/>
      <c r="L38" s="144"/>
      <c r="M38" s="146"/>
      <c r="N38" s="147"/>
      <c r="O38" s="144"/>
      <c r="P38" s="144"/>
      <c r="Q38" s="144"/>
      <c r="R38" s="144"/>
      <c r="S38" s="146"/>
      <c r="T38" s="144"/>
      <c r="U38" s="144"/>
      <c r="V38" s="144"/>
      <c r="W38" s="144"/>
      <c r="X38" s="146"/>
      <c r="Y38" s="144"/>
      <c r="Z38" s="144"/>
      <c r="AA38" s="144"/>
      <c r="AB38" s="144"/>
      <c r="AC38" s="146"/>
      <c r="AD38" s="147"/>
      <c r="AE38" s="144"/>
      <c r="AF38" s="146"/>
      <c r="AG38" s="144"/>
      <c r="AH38" s="146"/>
      <c r="AI38" s="147"/>
      <c r="AJ38" s="90"/>
      <c r="AK38" s="4"/>
    </row>
    <row r="39" spans="1:37" ht="13.5">
      <c r="A39" s="48"/>
      <c r="B39" s="100" t="s">
        <v>158</v>
      </c>
      <c r="C39" s="48"/>
      <c r="D39" s="15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90"/>
      <c r="AK39" s="4"/>
    </row>
    <row r="40" ht="13.5">
      <c r="AJ40" s="91"/>
    </row>
    <row r="41" ht="13.5">
      <c r="AJ41" s="91"/>
    </row>
    <row r="42" ht="13.5">
      <c r="AJ42" s="91"/>
    </row>
    <row r="43" ht="13.5">
      <c r="AJ43" s="91"/>
    </row>
    <row r="44" spans="1:35" ht="13.5">
      <c r="A44" s="48"/>
      <c r="B44" s="48"/>
      <c r="C44" s="48"/>
      <c r="D44" s="157"/>
      <c r="E44" s="144"/>
      <c r="F44" s="144"/>
      <c r="G44" s="146"/>
      <c r="H44" s="144"/>
      <c r="I44" s="144"/>
      <c r="J44" s="146"/>
      <c r="K44" s="144"/>
      <c r="L44" s="144"/>
      <c r="M44" s="146"/>
      <c r="N44" s="147"/>
      <c r="O44" s="144"/>
      <c r="P44" s="144"/>
      <c r="Q44" s="144"/>
      <c r="R44" s="144"/>
      <c r="S44" s="146"/>
      <c r="T44" s="144"/>
      <c r="U44" s="144"/>
      <c r="V44" s="144"/>
      <c r="W44" s="144"/>
      <c r="X44" s="146"/>
      <c r="Y44" s="144"/>
      <c r="Z44" s="144"/>
      <c r="AA44" s="144"/>
      <c r="AB44" s="144"/>
      <c r="AC44" s="146"/>
      <c r="AD44" s="147"/>
      <c r="AE44" s="144"/>
      <c r="AF44" s="146"/>
      <c r="AG44" s="144"/>
      <c r="AH44" s="146"/>
      <c r="AI44" s="147"/>
    </row>
    <row r="45" spans="1:35" ht="13.5">
      <c r="A45" s="48"/>
      <c r="B45" s="48"/>
      <c r="C45" s="48"/>
      <c r="D45" s="157"/>
      <c r="E45" s="144"/>
      <c r="F45" s="144"/>
      <c r="G45" s="146"/>
      <c r="H45" s="144"/>
      <c r="I45" s="144"/>
      <c r="J45" s="146"/>
      <c r="K45" s="144"/>
      <c r="L45" s="144"/>
      <c r="M45" s="146"/>
      <c r="N45" s="147"/>
      <c r="O45" s="144"/>
      <c r="P45" s="144"/>
      <c r="Q45" s="144"/>
      <c r="R45" s="144"/>
      <c r="S45" s="146"/>
      <c r="T45" s="144"/>
      <c r="U45" s="144"/>
      <c r="V45" s="144"/>
      <c r="W45" s="144"/>
      <c r="X45" s="146"/>
      <c r="Y45" s="144"/>
      <c r="Z45" s="144"/>
      <c r="AA45" s="144"/>
      <c r="AB45" s="144"/>
      <c r="AC45" s="146"/>
      <c r="AD45" s="147"/>
      <c r="AE45" s="144"/>
      <c r="AF45" s="146"/>
      <c r="AG45" s="144"/>
      <c r="AH45" s="146"/>
      <c r="AI45" s="147"/>
    </row>
    <row r="46" spans="1:35" ht="13.5">
      <c r="A46" s="48"/>
      <c r="B46" s="48"/>
      <c r="C46" s="48"/>
      <c r="D46" s="157"/>
      <c r="E46" s="144"/>
      <c r="F46" s="144"/>
      <c r="G46" s="146"/>
      <c r="H46" s="144"/>
      <c r="I46" s="144"/>
      <c r="J46" s="146"/>
      <c r="K46" s="144"/>
      <c r="L46" s="144"/>
      <c r="M46" s="146"/>
      <c r="N46" s="147"/>
      <c r="O46" s="144"/>
      <c r="P46" s="144"/>
      <c r="Q46" s="144"/>
      <c r="R46" s="144"/>
      <c r="S46" s="146"/>
      <c r="T46" s="144"/>
      <c r="U46" s="144"/>
      <c r="V46" s="144"/>
      <c r="W46" s="144"/>
      <c r="X46" s="146"/>
      <c r="Y46" s="144"/>
      <c r="Z46" s="144"/>
      <c r="AA46" s="144"/>
      <c r="AB46" s="144"/>
      <c r="AC46" s="146"/>
      <c r="AD46" s="147"/>
      <c r="AE46" s="144"/>
      <c r="AF46" s="146"/>
      <c r="AG46" s="144"/>
      <c r="AH46" s="146"/>
      <c r="AI46" s="147"/>
    </row>
    <row r="47" spans="1:35" ht="13.5">
      <c r="A47" s="48"/>
      <c r="C47" s="48"/>
      <c r="D47" s="157"/>
      <c r="E47" s="144"/>
      <c r="F47" s="144"/>
      <c r="G47" s="146"/>
      <c r="H47" s="144"/>
      <c r="I47" s="144"/>
      <c r="J47" s="146"/>
      <c r="K47" s="144"/>
      <c r="L47" s="144"/>
      <c r="M47" s="146"/>
      <c r="N47" s="147"/>
      <c r="O47" s="144"/>
      <c r="P47" s="144"/>
      <c r="Q47" s="144"/>
      <c r="R47" s="144"/>
      <c r="S47" s="146"/>
      <c r="T47" s="144"/>
      <c r="U47" s="144"/>
      <c r="V47" s="144"/>
      <c r="W47" s="144"/>
      <c r="X47" s="146"/>
      <c r="Y47" s="144"/>
      <c r="Z47" s="144"/>
      <c r="AA47" s="144"/>
      <c r="AB47" s="144"/>
      <c r="AC47" s="146"/>
      <c r="AD47" s="147"/>
      <c r="AE47" s="144"/>
      <c r="AF47" s="146"/>
      <c r="AG47" s="144"/>
      <c r="AH47" s="146"/>
      <c r="AI47" s="147"/>
    </row>
    <row r="48" spans="1:35" ht="13.5">
      <c r="A48" s="48"/>
      <c r="C48" s="48"/>
      <c r="D48" s="157"/>
      <c r="E48" s="144"/>
      <c r="F48" s="144"/>
      <c r="G48" s="146"/>
      <c r="H48" s="144"/>
      <c r="I48" s="144"/>
      <c r="J48" s="146"/>
      <c r="K48" s="144"/>
      <c r="L48" s="144"/>
      <c r="M48" s="146"/>
      <c r="N48" s="147"/>
      <c r="O48" s="144"/>
      <c r="P48" s="144"/>
      <c r="Q48" s="144"/>
      <c r="R48" s="144"/>
      <c r="S48" s="146"/>
      <c r="T48" s="144"/>
      <c r="U48" s="144"/>
      <c r="V48" s="144"/>
      <c r="W48" s="144"/>
      <c r="X48" s="146"/>
      <c r="Y48" s="144"/>
      <c r="Z48" s="144"/>
      <c r="AA48" s="144"/>
      <c r="AB48" s="144"/>
      <c r="AC48" s="146"/>
      <c r="AD48" s="147"/>
      <c r="AE48" s="144"/>
      <c r="AF48" s="146"/>
      <c r="AG48" s="144"/>
      <c r="AH48" s="146"/>
      <c r="AI48" s="147"/>
    </row>
    <row r="49" spans="1:35" ht="13.5">
      <c r="A49" s="48"/>
      <c r="B49" s="48"/>
      <c r="C49" s="48"/>
      <c r="D49" s="157"/>
      <c r="E49" s="144"/>
      <c r="F49" s="144"/>
      <c r="G49" s="146"/>
      <c r="H49" s="144"/>
      <c r="I49" s="144"/>
      <c r="J49" s="146"/>
      <c r="K49" s="144"/>
      <c r="L49" s="144"/>
      <c r="M49" s="146"/>
      <c r="N49" s="147"/>
      <c r="O49" s="144"/>
      <c r="P49" s="144"/>
      <c r="Q49" s="144"/>
      <c r="R49" s="144"/>
      <c r="S49" s="146"/>
      <c r="T49" s="144"/>
      <c r="U49" s="144"/>
      <c r="V49" s="144"/>
      <c r="W49" s="144"/>
      <c r="X49" s="146"/>
      <c r="Y49" s="144"/>
      <c r="Z49" s="144"/>
      <c r="AA49" s="144"/>
      <c r="AB49" s="144"/>
      <c r="AC49" s="146"/>
      <c r="AD49" s="147"/>
      <c r="AE49" s="144"/>
      <c r="AF49" s="146"/>
      <c r="AG49" s="144"/>
      <c r="AH49" s="146"/>
      <c r="AI49" s="147"/>
    </row>
    <row r="50" spans="1:35" ht="13.5">
      <c r="A50" s="48"/>
      <c r="B50" s="48"/>
      <c r="C50" s="48"/>
      <c r="D50" s="157"/>
      <c r="E50" s="144"/>
      <c r="F50" s="144"/>
      <c r="G50" s="146"/>
      <c r="H50" s="144"/>
      <c r="I50" s="144"/>
      <c r="J50" s="146"/>
      <c r="K50" s="144"/>
      <c r="L50" s="144"/>
      <c r="M50" s="146"/>
      <c r="N50" s="147"/>
      <c r="O50" s="144"/>
      <c r="P50" s="144"/>
      <c r="Q50" s="144"/>
      <c r="R50" s="144"/>
      <c r="S50" s="146"/>
      <c r="T50" s="144"/>
      <c r="U50" s="144"/>
      <c r="V50" s="144"/>
      <c r="W50" s="144"/>
      <c r="X50" s="146"/>
      <c r="Y50" s="144"/>
      <c r="Z50" s="144"/>
      <c r="AA50" s="144"/>
      <c r="AB50" s="144"/>
      <c r="AC50" s="146"/>
      <c r="AD50" s="147"/>
      <c r="AE50" s="144"/>
      <c r="AF50" s="146"/>
      <c r="AG50" s="144"/>
      <c r="AH50" s="146"/>
      <c r="AI50" s="147"/>
    </row>
    <row r="51" spans="1:35" ht="13.5">
      <c r="A51" s="48"/>
      <c r="B51" s="48"/>
      <c r="C51" s="48"/>
      <c r="D51" s="157"/>
      <c r="E51" s="144"/>
      <c r="F51" s="144"/>
      <c r="G51" s="146"/>
      <c r="H51" s="144"/>
      <c r="I51" s="144"/>
      <c r="J51" s="146"/>
      <c r="K51" s="144"/>
      <c r="L51" s="144"/>
      <c r="M51" s="146"/>
      <c r="N51" s="147"/>
      <c r="O51" s="144"/>
      <c r="P51" s="144"/>
      <c r="Q51" s="144"/>
      <c r="R51" s="144"/>
      <c r="S51" s="146"/>
      <c r="T51" s="144"/>
      <c r="U51" s="144"/>
      <c r="V51" s="144"/>
      <c r="W51" s="144"/>
      <c r="X51" s="146"/>
      <c r="Y51" s="144"/>
      <c r="Z51" s="144"/>
      <c r="AA51" s="144"/>
      <c r="AB51" s="144"/>
      <c r="AC51" s="146"/>
      <c r="AD51" s="147"/>
      <c r="AE51" s="144"/>
      <c r="AF51" s="146"/>
      <c r="AG51" s="144"/>
      <c r="AH51" s="146"/>
      <c r="AI51" s="147"/>
    </row>
    <row r="52" spans="1:35" ht="13.5">
      <c r="A52" s="48"/>
      <c r="B52" s="48"/>
      <c r="C52" s="48"/>
      <c r="D52" s="157"/>
      <c r="E52" s="144"/>
      <c r="F52" s="144"/>
      <c r="G52" s="146"/>
      <c r="H52" s="144"/>
      <c r="I52" s="144"/>
      <c r="J52" s="146"/>
      <c r="K52" s="144"/>
      <c r="L52" s="144"/>
      <c r="M52" s="146"/>
      <c r="N52" s="147"/>
      <c r="O52" s="144"/>
      <c r="P52" s="144"/>
      <c r="Q52" s="144"/>
      <c r="R52" s="144"/>
      <c r="S52" s="146"/>
      <c r="T52" s="144"/>
      <c r="U52" s="144"/>
      <c r="V52" s="144"/>
      <c r="W52" s="144"/>
      <c r="X52" s="146"/>
      <c r="Y52" s="144"/>
      <c r="Z52" s="144"/>
      <c r="AA52" s="144"/>
      <c r="AB52" s="144"/>
      <c r="AC52" s="146"/>
      <c r="AD52" s="147"/>
      <c r="AE52" s="144"/>
      <c r="AF52" s="146"/>
      <c r="AG52" s="144"/>
      <c r="AH52" s="146"/>
      <c r="AI52" s="147"/>
    </row>
    <row r="53" spans="1:35" ht="13.5">
      <c r="A53" s="48"/>
      <c r="B53" s="48"/>
      <c r="C53" s="48"/>
      <c r="D53" s="157"/>
      <c r="E53" s="144"/>
      <c r="F53" s="144"/>
      <c r="G53" s="146"/>
      <c r="H53" s="144"/>
      <c r="I53" s="144"/>
      <c r="J53" s="146"/>
      <c r="K53" s="144"/>
      <c r="L53" s="144"/>
      <c r="M53" s="146"/>
      <c r="N53" s="147"/>
      <c r="O53" s="144"/>
      <c r="P53" s="144"/>
      <c r="Q53" s="144"/>
      <c r="R53" s="144"/>
      <c r="S53" s="146"/>
      <c r="T53" s="144"/>
      <c r="U53" s="144"/>
      <c r="V53" s="144"/>
      <c r="W53" s="144"/>
      <c r="X53" s="146"/>
      <c r="Y53" s="144"/>
      <c r="Z53" s="144"/>
      <c r="AA53" s="144"/>
      <c r="AB53" s="144"/>
      <c r="AC53" s="146"/>
      <c r="AD53" s="147"/>
      <c r="AE53" s="144"/>
      <c r="AF53" s="146"/>
      <c r="AG53" s="144"/>
      <c r="AH53" s="146"/>
      <c r="AI53" s="147"/>
    </row>
    <row r="54" spans="1:35" ht="13.5">
      <c r="A54" s="48"/>
      <c r="B54" s="48"/>
      <c r="C54" s="48"/>
      <c r="D54" s="157"/>
      <c r="E54" s="144"/>
      <c r="F54" s="144"/>
      <c r="G54" s="146"/>
      <c r="H54" s="144"/>
      <c r="I54" s="144"/>
      <c r="J54" s="146"/>
      <c r="K54" s="144"/>
      <c r="L54" s="144"/>
      <c r="M54" s="146"/>
      <c r="N54" s="147"/>
      <c r="O54" s="144"/>
      <c r="P54" s="144"/>
      <c r="Q54" s="144"/>
      <c r="R54" s="144"/>
      <c r="S54" s="146"/>
      <c r="T54" s="144"/>
      <c r="U54" s="144"/>
      <c r="V54" s="144"/>
      <c r="W54" s="144"/>
      <c r="X54" s="146"/>
      <c r="Y54" s="144"/>
      <c r="Z54" s="144"/>
      <c r="AA54" s="144"/>
      <c r="AB54" s="144"/>
      <c r="AC54" s="146"/>
      <c r="AD54" s="147"/>
      <c r="AE54" s="144"/>
      <c r="AF54" s="146"/>
      <c r="AG54" s="144"/>
      <c r="AH54" s="146"/>
      <c r="AI54" s="147"/>
    </row>
    <row r="55" spans="1:35" ht="13.5">
      <c r="A55" s="48"/>
      <c r="B55" s="48"/>
      <c r="C55" s="48"/>
      <c r="D55" s="157"/>
      <c r="E55" s="144"/>
      <c r="F55" s="144"/>
      <c r="G55" s="146"/>
      <c r="H55" s="144"/>
      <c r="I55" s="144"/>
      <c r="J55" s="146"/>
      <c r="K55" s="144"/>
      <c r="L55" s="144"/>
      <c r="M55" s="146"/>
      <c r="N55" s="147"/>
      <c r="O55" s="144"/>
      <c r="P55" s="144"/>
      <c r="Q55" s="144"/>
      <c r="R55" s="144"/>
      <c r="S55" s="146"/>
      <c r="T55" s="144"/>
      <c r="U55" s="144"/>
      <c r="V55" s="144"/>
      <c r="W55" s="144"/>
      <c r="X55" s="146"/>
      <c r="Y55" s="144"/>
      <c r="Z55" s="144"/>
      <c r="AA55" s="144"/>
      <c r="AB55" s="144"/>
      <c r="AC55" s="146"/>
      <c r="AD55" s="147"/>
      <c r="AE55" s="144"/>
      <c r="AF55" s="146"/>
      <c r="AG55" s="144"/>
      <c r="AH55" s="146"/>
      <c r="AI55" s="147"/>
    </row>
    <row r="56" spans="1:35" ht="13.5">
      <c r="A56" s="48"/>
      <c r="B56" s="48"/>
      <c r="C56" s="48"/>
      <c r="D56" s="157"/>
      <c r="E56" s="144"/>
      <c r="F56" s="144"/>
      <c r="G56" s="146"/>
      <c r="H56" s="144"/>
      <c r="I56" s="144"/>
      <c r="J56" s="146"/>
      <c r="K56" s="144"/>
      <c r="L56" s="144"/>
      <c r="M56" s="146"/>
      <c r="N56" s="147"/>
      <c r="O56" s="144"/>
      <c r="P56" s="144"/>
      <c r="Q56" s="144"/>
      <c r="R56" s="144"/>
      <c r="S56" s="146"/>
      <c r="T56" s="144"/>
      <c r="U56" s="144"/>
      <c r="V56" s="144"/>
      <c r="W56" s="144"/>
      <c r="X56" s="146"/>
      <c r="Y56" s="144"/>
      <c r="Z56" s="144"/>
      <c r="AA56" s="144"/>
      <c r="AB56" s="144"/>
      <c r="AC56" s="146"/>
      <c r="AD56" s="147"/>
      <c r="AE56" s="144"/>
      <c r="AF56" s="146"/>
      <c r="AG56" s="144"/>
      <c r="AH56" s="146"/>
      <c r="AI56" s="147"/>
    </row>
    <row r="57" spans="1:35" ht="13.5">
      <c r="A57" s="48"/>
      <c r="B57" s="48"/>
      <c r="C57" s="48"/>
      <c r="D57" s="157"/>
      <c r="E57" s="144"/>
      <c r="F57" s="144"/>
      <c r="G57" s="146"/>
      <c r="H57" s="144"/>
      <c r="I57" s="144"/>
      <c r="J57" s="146"/>
      <c r="K57" s="144"/>
      <c r="L57" s="144"/>
      <c r="M57" s="146"/>
      <c r="N57" s="147"/>
      <c r="O57" s="144"/>
      <c r="P57" s="144"/>
      <c r="Q57" s="144"/>
      <c r="R57" s="144"/>
      <c r="S57" s="146"/>
      <c r="T57" s="144"/>
      <c r="U57" s="144"/>
      <c r="V57" s="144"/>
      <c r="W57" s="144"/>
      <c r="X57" s="146"/>
      <c r="Y57" s="144"/>
      <c r="Z57" s="144"/>
      <c r="AA57" s="144"/>
      <c r="AB57" s="144"/>
      <c r="AC57" s="146"/>
      <c r="AD57" s="147"/>
      <c r="AE57" s="144"/>
      <c r="AF57" s="146"/>
      <c r="AG57" s="144"/>
      <c r="AH57" s="146"/>
      <c r="AI57" s="147"/>
    </row>
    <row r="58" spans="1:35" ht="13.5">
      <c r="A58" s="48"/>
      <c r="B58" s="48"/>
      <c r="C58" s="48"/>
      <c r="D58" s="157"/>
      <c r="E58" s="144"/>
      <c r="F58" s="144"/>
      <c r="G58" s="146"/>
      <c r="H58" s="144"/>
      <c r="I58" s="144"/>
      <c r="J58" s="146"/>
      <c r="K58" s="144"/>
      <c r="L58" s="144"/>
      <c r="M58" s="146"/>
      <c r="N58" s="147"/>
      <c r="O58" s="144"/>
      <c r="P58" s="144"/>
      <c r="Q58" s="144"/>
      <c r="R58" s="144"/>
      <c r="S58" s="146"/>
      <c r="T58" s="144"/>
      <c r="U58" s="144"/>
      <c r="V58" s="144"/>
      <c r="W58" s="144"/>
      <c r="X58" s="146"/>
      <c r="Y58" s="144"/>
      <c r="Z58" s="144"/>
      <c r="AA58" s="144"/>
      <c r="AB58" s="144"/>
      <c r="AC58" s="146"/>
      <c r="AD58" s="147"/>
      <c r="AE58" s="144"/>
      <c r="AF58" s="146"/>
      <c r="AG58" s="144"/>
      <c r="AH58" s="146"/>
      <c r="AI58" s="147"/>
    </row>
    <row r="59" spans="1:35" ht="13.5">
      <c r="A59" s="48"/>
      <c r="B59" s="48"/>
      <c r="C59" s="48"/>
      <c r="D59" s="157"/>
      <c r="E59" s="144"/>
      <c r="F59" s="144"/>
      <c r="G59" s="146"/>
      <c r="H59" s="144"/>
      <c r="I59" s="144"/>
      <c r="J59" s="146"/>
      <c r="K59" s="144"/>
      <c r="L59" s="144"/>
      <c r="M59" s="146"/>
      <c r="N59" s="147"/>
      <c r="O59" s="144"/>
      <c r="P59" s="144"/>
      <c r="Q59" s="144"/>
      <c r="R59" s="144"/>
      <c r="S59" s="146"/>
      <c r="T59" s="144"/>
      <c r="U59" s="144"/>
      <c r="V59" s="144"/>
      <c r="W59" s="144"/>
      <c r="X59" s="146"/>
      <c r="Y59" s="144"/>
      <c r="Z59" s="144"/>
      <c r="AA59" s="144"/>
      <c r="AB59" s="144"/>
      <c r="AC59" s="146"/>
      <c r="AD59" s="147"/>
      <c r="AE59" s="144"/>
      <c r="AF59" s="146"/>
      <c r="AG59" s="144"/>
      <c r="AH59" s="146"/>
      <c r="AI59" s="147"/>
    </row>
  </sheetData>
  <mergeCells count="2">
    <mergeCell ref="A3:AJ3"/>
    <mergeCell ref="A4:AJ4"/>
  </mergeCells>
  <printOptions/>
  <pageMargins left="0.25" right="0.58" top="0.787401575" bottom="0.275590551181102" header="0.2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5" zoomScaleNormal="75" workbookViewId="0" topLeftCell="A1">
      <selection activeCell="I24" sqref="I24:I27"/>
    </sheetView>
  </sheetViews>
  <sheetFormatPr defaultColWidth="9.140625" defaultRowHeight="12.75"/>
  <cols>
    <col min="1" max="1" width="1.421875" style="0" customWidth="1"/>
    <col min="2" max="2" width="5.140625" style="0" customWidth="1"/>
    <col min="3" max="3" width="24.140625" style="63" customWidth="1"/>
    <col min="4" max="4" width="9.8515625" style="63" bestFit="1" customWidth="1"/>
    <col min="5" max="7" width="8.7109375" style="0" customWidth="1"/>
    <col min="8" max="8" width="8.57421875" style="0" customWidth="1"/>
    <col min="9" max="9" width="11.140625" style="41" customWidth="1"/>
    <col min="10" max="10" width="1.421875" style="0" customWidth="1"/>
    <col min="11" max="11" width="2.57421875" style="0" customWidth="1"/>
  </cols>
  <sheetData>
    <row r="1" ht="15.75">
      <c r="B1" s="62" t="s">
        <v>146</v>
      </c>
    </row>
    <row r="4" spans="2:9" ht="20.25">
      <c r="B4" s="105" t="s">
        <v>98</v>
      </c>
      <c r="C4" s="105"/>
      <c r="D4" s="105"/>
      <c r="E4" s="105"/>
      <c r="F4" s="105"/>
      <c r="G4" s="105"/>
      <c r="H4" s="105"/>
      <c r="I4" s="105"/>
    </row>
    <row r="5" ht="5.25" customHeight="1"/>
    <row r="6" spans="2:9" ht="18">
      <c r="B6" s="106" t="s">
        <v>145</v>
      </c>
      <c r="C6" s="106"/>
      <c r="D6" s="106"/>
      <c r="E6" s="106"/>
      <c r="F6" s="106"/>
      <c r="G6" s="106"/>
      <c r="H6" s="106"/>
      <c r="I6" s="106"/>
    </row>
    <row r="7" ht="4.5" customHeight="1"/>
    <row r="8" spans="2:9" ht="15.75">
      <c r="B8" s="107" t="s">
        <v>143</v>
      </c>
      <c r="C8" s="107"/>
      <c r="D8" s="107"/>
      <c r="E8" s="107"/>
      <c r="F8" s="107"/>
      <c r="G8" s="107"/>
      <c r="H8" s="107"/>
      <c r="I8" s="107"/>
    </row>
    <row r="9" ht="6" customHeight="1"/>
    <row r="10" spans="1:9" ht="12.75">
      <c r="A10" s="4"/>
      <c r="B10" s="108" t="s">
        <v>94</v>
      </c>
      <c r="C10" s="71" t="s">
        <v>2</v>
      </c>
      <c r="D10" s="64" t="s">
        <v>100</v>
      </c>
      <c r="E10" s="109" t="s">
        <v>101</v>
      </c>
      <c r="F10" s="109"/>
      <c r="G10" s="109"/>
      <c r="H10" s="5" t="s">
        <v>102</v>
      </c>
      <c r="I10" s="42" t="s">
        <v>102</v>
      </c>
    </row>
    <row r="11" spans="1:10" ht="12.75">
      <c r="A11" s="4"/>
      <c r="B11" s="108"/>
      <c r="C11" s="72" t="s">
        <v>103</v>
      </c>
      <c r="D11" s="65" t="s">
        <v>104</v>
      </c>
      <c r="E11" s="9" t="s">
        <v>105</v>
      </c>
      <c r="F11" s="7" t="s">
        <v>106</v>
      </c>
      <c r="G11" s="7" t="s">
        <v>107</v>
      </c>
      <c r="H11" s="7" t="s">
        <v>108</v>
      </c>
      <c r="I11" s="43" t="s">
        <v>109</v>
      </c>
      <c r="J11" s="10"/>
    </row>
    <row r="12" spans="1:9" ht="12.75">
      <c r="A12" s="4"/>
      <c r="B12" s="108"/>
      <c r="C12" s="73" t="s">
        <v>110</v>
      </c>
      <c r="D12" s="66" t="s">
        <v>111</v>
      </c>
      <c r="E12" s="11" t="s">
        <v>112</v>
      </c>
      <c r="F12" s="11" t="s">
        <v>112</v>
      </c>
      <c r="G12" s="11" t="s">
        <v>112</v>
      </c>
      <c r="H12" s="11" t="s">
        <v>0</v>
      </c>
      <c r="I12" s="44" t="s">
        <v>113</v>
      </c>
    </row>
    <row r="13" spans="2:9" ht="15.75">
      <c r="B13" s="103" t="s">
        <v>114</v>
      </c>
      <c r="C13" s="74" t="s">
        <v>120</v>
      </c>
      <c r="D13" s="67"/>
      <c r="E13" s="4"/>
      <c r="F13" s="4"/>
      <c r="G13" s="4"/>
      <c r="H13" s="4"/>
      <c r="I13" s="45"/>
    </row>
    <row r="14" spans="2:9" ht="12.75">
      <c r="B14" s="103"/>
      <c r="C14" s="67" t="s">
        <v>39</v>
      </c>
      <c r="D14" s="68" t="s">
        <v>115</v>
      </c>
      <c r="E14" s="15">
        <v>300</v>
      </c>
      <c r="F14" s="16">
        <v>157.98</v>
      </c>
      <c r="G14" s="17">
        <v>200</v>
      </c>
      <c r="H14" s="18">
        <f>SUM(E14:G14)</f>
        <v>657.98</v>
      </c>
      <c r="I14" s="159">
        <f>SUM(H14:H17)</f>
        <v>2258.23</v>
      </c>
    </row>
    <row r="15" spans="2:9" ht="12.75">
      <c r="B15" s="103"/>
      <c r="C15" s="75" t="s">
        <v>54</v>
      </c>
      <c r="D15" s="69" t="s">
        <v>116</v>
      </c>
      <c r="E15" s="21">
        <v>177.89</v>
      </c>
      <c r="F15" s="22">
        <v>187.66</v>
      </c>
      <c r="G15" s="22">
        <v>52.19</v>
      </c>
      <c r="H15" s="23">
        <f>SUM(E15:G15)</f>
        <v>417.73999999999995</v>
      </c>
      <c r="I15" s="159"/>
    </row>
    <row r="16" spans="2:9" ht="12.75">
      <c r="B16" s="103"/>
      <c r="C16" s="76" t="s">
        <v>69</v>
      </c>
      <c r="D16" s="69" t="s">
        <v>117</v>
      </c>
      <c r="E16" s="24">
        <v>234.13</v>
      </c>
      <c r="F16" s="22">
        <v>125.62</v>
      </c>
      <c r="G16" s="25">
        <v>123.28</v>
      </c>
      <c r="H16" s="23">
        <f>SUM(E16:G16)</f>
        <v>483.03</v>
      </c>
      <c r="I16" s="159"/>
    </row>
    <row r="17" spans="2:9" ht="12.75">
      <c r="B17" s="103"/>
      <c r="C17" s="70" t="s">
        <v>122</v>
      </c>
      <c r="D17" s="70" t="s">
        <v>118</v>
      </c>
      <c r="E17" s="27">
        <v>287.95</v>
      </c>
      <c r="F17" s="28">
        <v>247.75</v>
      </c>
      <c r="G17" s="27">
        <v>163.78</v>
      </c>
      <c r="H17" s="29">
        <f>SUM(E17:G17)</f>
        <v>699.48</v>
      </c>
      <c r="I17" s="159"/>
    </row>
    <row r="18" spans="2:9" ht="15.75">
      <c r="B18" s="103" t="s">
        <v>119</v>
      </c>
      <c r="C18" s="74" t="s">
        <v>126</v>
      </c>
      <c r="D18" s="67"/>
      <c r="E18" s="30"/>
      <c r="F18" s="30"/>
      <c r="G18" s="30"/>
      <c r="H18" s="30"/>
      <c r="I18" s="59"/>
    </row>
    <row r="19" spans="2:9" ht="12.75">
      <c r="B19" s="103" t="s">
        <v>121</v>
      </c>
      <c r="C19" s="77" t="s">
        <v>33</v>
      </c>
      <c r="D19" s="68" t="s">
        <v>115</v>
      </c>
      <c r="E19" s="15">
        <v>186.43</v>
      </c>
      <c r="F19" s="16">
        <v>266</v>
      </c>
      <c r="G19" s="16">
        <v>78.36</v>
      </c>
      <c r="H19" s="18">
        <f>SUM(E19:G19)</f>
        <v>530.79</v>
      </c>
      <c r="I19" s="159">
        <f>SUM(H19:H22)</f>
        <v>2192.6099999999997</v>
      </c>
    </row>
    <row r="20" spans="2:9" ht="12.75">
      <c r="B20" s="103"/>
      <c r="C20" s="75" t="s">
        <v>48</v>
      </c>
      <c r="D20" s="69" t="s">
        <v>116</v>
      </c>
      <c r="E20" s="21">
        <v>277.48</v>
      </c>
      <c r="F20" s="22">
        <v>197.82</v>
      </c>
      <c r="G20" s="22">
        <v>104.66</v>
      </c>
      <c r="H20" s="23">
        <f>SUM(E20:G20)</f>
        <v>579.96</v>
      </c>
      <c r="I20" s="159"/>
    </row>
    <row r="21" spans="2:9" ht="12.75">
      <c r="B21" s="103"/>
      <c r="C21" s="78" t="s">
        <v>65</v>
      </c>
      <c r="D21" s="69" t="s">
        <v>117</v>
      </c>
      <c r="E21" s="24">
        <v>190.56</v>
      </c>
      <c r="F21" s="22">
        <v>185</v>
      </c>
      <c r="G21" s="22">
        <v>111.33</v>
      </c>
      <c r="H21" s="23">
        <f>SUM(E21:G21)</f>
        <v>486.89</v>
      </c>
      <c r="I21" s="159"/>
    </row>
    <row r="22" spans="2:9" ht="12.75">
      <c r="B22" s="103"/>
      <c r="C22" s="79" t="s">
        <v>144</v>
      </c>
      <c r="D22" s="70" t="s">
        <v>118</v>
      </c>
      <c r="E22" s="27">
        <v>183.76</v>
      </c>
      <c r="F22" s="28">
        <v>216.09</v>
      </c>
      <c r="G22" s="28">
        <v>195.12</v>
      </c>
      <c r="H22" s="29">
        <f>SUM(E22:G22)</f>
        <v>594.97</v>
      </c>
      <c r="I22" s="159"/>
    </row>
    <row r="23" spans="2:9" ht="15.75">
      <c r="B23" s="103" t="s">
        <v>123</v>
      </c>
      <c r="C23" s="80" t="s">
        <v>136</v>
      </c>
      <c r="D23" s="67"/>
      <c r="E23" s="30"/>
      <c r="F23" s="30"/>
      <c r="G23" s="30"/>
      <c r="H23" s="30"/>
      <c r="I23" s="59"/>
    </row>
    <row r="24" spans="2:9" ht="12.75">
      <c r="B24" s="103" t="s">
        <v>123</v>
      </c>
      <c r="C24" s="77" t="s">
        <v>44</v>
      </c>
      <c r="D24" s="68" t="s">
        <v>115</v>
      </c>
      <c r="E24" s="15">
        <v>228.11</v>
      </c>
      <c r="F24" s="16">
        <v>225.85</v>
      </c>
      <c r="G24" s="16">
        <v>160.69</v>
      </c>
      <c r="H24" s="18">
        <f>SUM(E24:G24)</f>
        <v>614.6500000000001</v>
      </c>
      <c r="I24" s="159">
        <f>SUM(H24:H27)</f>
        <v>2154.2000000000003</v>
      </c>
    </row>
    <row r="25" spans="2:9" ht="12.75">
      <c r="B25" s="103"/>
      <c r="C25" s="75" t="s">
        <v>62</v>
      </c>
      <c r="D25" s="69" t="s">
        <v>116</v>
      </c>
      <c r="E25" s="21">
        <v>255.04</v>
      </c>
      <c r="F25" s="22">
        <v>146.81</v>
      </c>
      <c r="G25" s="22">
        <v>117.03</v>
      </c>
      <c r="H25" s="23">
        <f>SUM(E25:G25)</f>
        <v>518.88</v>
      </c>
      <c r="I25" s="159"/>
    </row>
    <row r="26" spans="2:9" ht="12.75">
      <c r="B26" s="103"/>
      <c r="C26" s="76" t="s">
        <v>75</v>
      </c>
      <c r="D26" s="69" t="s">
        <v>117</v>
      </c>
      <c r="E26" s="24">
        <v>288.77</v>
      </c>
      <c r="F26" s="22">
        <v>186.12</v>
      </c>
      <c r="G26" s="22">
        <v>184.24</v>
      </c>
      <c r="H26" s="23">
        <f>SUM(E26:G26)</f>
        <v>659.13</v>
      </c>
      <c r="I26" s="159"/>
    </row>
    <row r="27" spans="2:9" ht="12.75">
      <c r="B27" s="103"/>
      <c r="C27" s="70" t="s">
        <v>92</v>
      </c>
      <c r="D27" s="70" t="s">
        <v>118</v>
      </c>
      <c r="E27" s="27">
        <v>149.65</v>
      </c>
      <c r="F27" s="28">
        <v>109.7</v>
      </c>
      <c r="G27" s="28">
        <v>102.19</v>
      </c>
      <c r="H27" s="29">
        <f>SUM(E27:G27)</f>
        <v>361.54</v>
      </c>
      <c r="I27" s="159"/>
    </row>
    <row r="28" spans="2:9" ht="15.75">
      <c r="B28" s="104" t="s">
        <v>125</v>
      </c>
      <c r="C28" s="74" t="s">
        <v>124</v>
      </c>
      <c r="D28" s="67"/>
      <c r="E28" s="30"/>
      <c r="F28" s="30"/>
      <c r="G28" s="30"/>
      <c r="H28" s="30"/>
      <c r="I28" s="59"/>
    </row>
    <row r="29" spans="2:9" ht="12.75">
      <c r="B29" s="104" t="s">
        <v>125</v>
      </c>
      <c r="C29" s="81" t="s">
        <v>42</v>
      </c>
      <c r="D29" s="68" t="s">
        <v>115</v>
      </c>
      <c r="E29" s="15">
        <v>181.88</v>
      </c>
      <c r="F29" s="16">
        <v>202.56</v>
      </c>
      <c r="G29" s="16">
        <v>94.62</v>
      </c>
      <c r="H29" s="18">
        <f>SUM(E29:G29)</f>
        <v>479.06</v>
      </c>
      <c r="I29" s="159">
        <f>SUM(H29:H32)</f>
        <v>2017.8700000000001</v>
      </c>
    </row>
    <row r="30" spans="2:9" ht="12.75">
      <c r="B30" s="104"/>
      <c r="C30" s="82" t="s">
        <v>139</v>
      </c>
      <c r="D30" s="69" t="s">
        <v>116</v>
      </c>
      <c r="E30" s="21">
        <v>298.8</v>
      </c>
      <c r="F30" s="22">
        <v>160.54</v>
      </c>
      <c r="G30" s="22">
        <v>200</v>
      </c>
      <c r="H30" s="23">
        <f>SUM(E30:G30)</f>
        <v>659.34</v>
      </c>
      <c r="I30" s="159"/>
    </row>
    <row r="31" spans="2:9" ht="12.75">
      <c r="B31" s="104"/>
      <c r="C31" s="83" t="s">
        <v>71</v>
      </c>
      <c r="D31" s="69" t="s">
        <v>117</v>
      </c>
      <c r="E31" s="24">
        <v>228.96</v>
      </c>
      <c r="F31" s="22">
        <v>194.9</v>
      </c>
      <c r="G31" s="22">
        <v>178.81</v>
      </c>
      <c r="H31" s="23">
        <f>SUM(E31:G31)</f>
        <v>602.6700000000001</v>
      </c>
      <c r="I31" s="159"/>
    </row>
    <row r="32" spans="2:9" ht="12.75">
      <c r="B32" s="104"/>
      <c r="C32" s="84" t="s">
        <v>138</v>
      </c>
      <c r="D32" s="70" t="s">
        <v>118</v>
      </c>
      <c r="E32" s="27">
        <v>126.39</v>
      </c>
      <c r="F32" s="28">
        <v>104.56</v>
      </c>
      <c r="G32" s="28">
        <v>45.85</v>
      </c>
      <c r="H32" s="29">
        <f>SUM(E32:G32)</f>
        <v>276.8</v>
      </c>
      <c r="I32" s="159"/>
    </row>
    <row r="33" spans="2:9" ht="15.75">
      <c r="B33" s="103" t="s">
        <v>127</v>
      </c>
      <c r="C33" s="74" t="s">
        <v>128</v>
      </c>
      <c r="D33" s="67"/>
      <c r="E33" s="30"/>
      <c r="F33" s="30"/>
      <c r="G33" s="30"/>
      <c r="H33" s="30"/>
      <c r="I33" s="59"/>
    </row>
    <row r="34" spans="2:9" ht="12.75">
      <c r="B34" s="103" t="s">
        <v>127</v>
      </c>
      <c r="C34" s="77" t="s">
        <v>36</v>
      </c>
      <c r="D34" s="68" t="s">
        <v>115</v>
      </c>
      <c r="E34" s="15">
        <v>222.14</v>
      </c>
      <c r="F34" s="16">
        <v>231.98</v>
      </c>
      <c r="G34" s="16">
        <v>149.73</v>
      </c>
      <c r="H34" s="18">
        <f>SUM(E34:G34)</f>
        <v>603.85</v>
      </c>
      <c r="I34" s="159">
        <f>SUM(H34:H37)</f>
        <v>1705.2800000000002</v>
      </c>
    </row>
    <row r="35" spans="2:9" ht="12.75">
      <c r="B35" s="103"/>
      <c r="C35" s="75" t="s">
        <v>140</v>
      </c>
      <c r="D35" s="69" t="s">
        <v>116</v>
      </c>
      <c r="E35" s="21">
        <v>204.94</v>
      </c>
      <c r="F35" s="22">
        <v>177.49</v>
      </c>
      <c r="G35" s="22">
        <v>94.31</v>
      </c>
      <c r="H35" s="23">
        <f>SUM(E35:G35)</f>
        <v>476.74</v>
      </c>
      <c r="I35" s="159"/>
    </row>
    <row r="36" spans="2:9" ht="12.75">
      <c r="B36" s="103"/>
      <c r="C36" s="76"/>
      <c r="D36" s="69" t="s">
        <v>117</v>
      </c>
      <c r="E36" s="24"/>
      <c r="F36" s="22"/>
      <c r="G36" s="22"/>
      <c r="H36" s="23">
        <f>SUM(E36:G36)</f>
        <v>0</v>
      </c>
      <c r="I36" s="159"/>
    </row>
    <row r="37" spans="2:9" ht="12.75">
      <c r="B37" s="103"/>
      <c r="C37" s="70" t="s">
        <v>85</v>
      </c>
      <c r="D37" s="70" t="s">
        <v>118</v>
      </c>
      <c r="E37" s="27">
        <v>226.48</v>
      </c>
      <c r="F37" s="28">
        <v>216.38</v>
      </c>
      <c r="G37" s="28">
        <v>181.83</v>
      </c>
      <c r="H37" s="29">
        <f>SUM(E37:G37)</f>
        <v>624.69</v>
      </c>
      <c r="I37" s="159"/>
    </row>
    <row r="38" spans="2:9" ht="15.75">
      <c r="B38" s="103" t="s">
        <v>129</v>
      </c>
      <c r="C38" s="74" t="s">
        <v>137</v>
      </c>
      <c r="D38" s="67"/>
      <c r="E38" s="30"/>
      <c r="F38" s="30"/>
      <c r="G38" s="30"/>
      <c r="H38" s="30"/>
      <c r="I38" s="59"/>
    </row>
    <row r="39" spans="2:9" ht="12.75">
      <c r="B39" s="103" t="s">
        <v>129</v>
      </c>
      <c r="C39" s="77"/>
      <c r="D39" s="68" t="s">
        <v>115</v>
      </c>
      <c r="E39" s="15"/>
      <c r="F39" s="16"/>
      <c r="G39" s="16"/>
      <c r="H39" s="18">
        <f>SUM(E39:G39)</f>
        <v>0</v>
      </c>
      <c r="I39" s="159">
        <f>SUM(H39:H42)</f>
        <v>259.58</v>
      </c>
    </row>
    <row r="40" spans="2:9" ht="12.75">
      <c r="B40" s="103"/>
      <c r="C40" s="75" t="s">
        <v>60</v>
      </c>
      <c r="D40" s="69" t="s">
        <v>116</v>
      </c>
      <c r="E40" s="21">
        <v>119.63</v>
      </c>
      <c r="F40" s="22">
        <v>127.42</v>
      </c>
      <c r="G40" s="22">
        <v>12.53</v>
      </c>
      <c r="H40" s="23">
        <f>SUM(E40:G40)</f>
        <v>259.58</v>
      </c>
      <c r="I40" s="159"/>
    </row>
    <row r="41" spans="2:9" ht="12.75">
      <c r="B41" s="103"/>
      <c r="C41" s="76"/>
      <c r="D41" s="69" t="s">
        <v>117</v>
      </c>
      <c r="E41" s="24"/>
      <c r="F41" s="22"/>
      <c r="G41" s="22"/>
      <c r="H41" s="23">
        <f>SUM(E41:G41)</f>
        <v>0</v>
      </c>
      <c r="I41" s="159"/>
    </row>
    <row r="42" spans="2:9" ht="12.75">
      <c r="B42" s="103"/>
      <c r="C42" s="70"/>
      <c r="D42" s="70" t="s">
        <v>118</v>
      </c>
      <c r="E42" s="27"/>
      <c r="F42" s="28"/>
      <c r="G42" s="28"/>
      <c r="H42" s="29">
        <f>SUM(E42:G42)</f>
        <v>0</v>
      </c>
      <c r="I42" s="159"/>
    </row>
    <row r="43" spans="2:9" ht="15.75">
      <c r="B43" s="103" t="s">
        <v>131</v>
      </c>
      <c r="C43" s="74" t="s">
        <v>130</v>
      </c>
      <c r="D43" s="67"/>
      <c r="E43" s="30"/>
      <c r="F43" s="30"/>
      <c r="G43" s="30"/>
      <c r="H43" s="30"/>
      <c r="I43" s="59"/>
    </row>
    <row r="44" spans="2:9" ht="12.75">
      <c r="B44" s="103" t="s">
        <v>131</v>
      </c>
      <c r="C44" s="77"/>
      <c r="D44" s="68" t="s">
        <v>115</v>
      </c>
      <c r="E44" s="15"/>
      <c r="F44" s="16"/>
      <c r="G44" s="17"/>
      <c r="H44" s="18">
        <f>SUM(E44:G44)</f>
        <v>0</v>
      </c>
      <c r="I44" s="159">
        <f>SUM(H44:H47)</f>
        <v>11.84</v>
      </c>
    </row>
    <row r="45" spans="2:9" ht="12.75">
      <c r="B45" s="103"/>
      <c r="C45" s="75"/>
      <c r="D45" s="69" t="s">
        <v>116</v>
      </c>
      <c r="E45" s="21"/>
      <c r="F45" s="22"/>
      <c r="G45" s="22"/>
      <c r="H45" s="23">
        <f>SUM(E45:G45)</f>
        <v>0</v>
      </c>
      <c r="I45" s="159"/>
    </row>
    <row r="46" spans="2:9" ht="12.75">
      <c r="B46" s="103"/>
      <c r="C46" s="76" t="s">
        <v>77</v>
      </c>
      <c r="D46" s="69" t="s">
        <v>117</v>
      </c>
      <c r="E46" s="24">
        <v>0</v>
      </c>
      <c r="F46" s="22">
        <v>0</v>
      </c>
      <c r="G46" s="25">
        <v>11.84</v>
      </c>
      <c r="H46" s="23">
        <f>SUM(E46:G46)</f>
        <v>11.84</v>
      </c>
      <c r="I46" s="159"/>
    </row>
    <row r="47" spans="2:9" ht="12.75">
      <c r="B47" s="103"/>
      <c r="C47" s="70"/>
      <c r="D47" s="70" t="s">
        <v>118</v>
      </c>
      <c r="E47" s="27"/>
      <c r="F47" s="28"/>
      <c r="G47" s="27"/>
      <c r="H47" s="29">
        <f>SUM(E47:G47)</f>
        <v>0</v>
      </c>
      <c r="I47" s="159"/>
    </row>
    <row r="49" spans="3:5" ht="12.75">
      <c r="C49" s="85" t="s">
        <v>95</v>
      </c>
      <c r="E49" s="1"/>
    </row>
    <row r="50" spans="3:5" ht="12.75">
      <c r="C50" s="63" t="s">
        <v>132</v>
      </c>
      <c r="E50" s="1"/>
    </row>
    <row r="51" spans="3:5" ht="12.75">
      <c r="C51" s="63" t="s">
        <v>133</v>
      </c>
      <c r="E51" s="1"/>
    </row>
    <row r="52" spans="3:5" ht="12.75">
      <c r="C52" s="63" t="s">
        <v>96</v>
      </c>
      <c r="E52" s="1"/>
    </row>
    <row r="53" spans="3:5" ht="12.75">
      <c r="C53" s="63" t="s">
        <v>97</v>
      </c>
      <c r="E53" s="1"/>
    </row>
    <row r="54" spans="3:5" ht="12.75">
      <c r="C54" s="63" t="s">
        <v>141</v>
      </c>
      <c r="E54" s="1"/>
    </row>
    <row r="55" ht="12.75">
      <c r="C55" s="63" t="s">
        <v>142</v>
      </c>
    </row>
  </sheetData>
  <mergeCells count="19">
    <mergeCell ref="B4:I4"/>
    <mergeCell ref="B6:I6"/>
    <mergeCell ref="B8:I8"/>
    <mergeCell ref="B10:B12"/>
    <mergeCell ref="E10:G10"/>
    <mergeCell ref="B13:B17"/>
    <mergeCell ref="I14:I17"/>
    <mergeCell ref="B18:B22"/>
    <mergeCell ref="I19:I22"/>
    <mergeCell ref="B23:B27"/>
    <mergeCell ref="I24:I27"/>
    <mergeCell ref="B28:B32"/>
    <mergeCell ref="I29:I32"/>
    <mergeCell ref="B43:B47"/>
    <mergeCell ref="I44:I47"/>
    <mergeCell ref="B33:B37"/>
    <mergeCell ref="I34:I37"/>
    <mergeCell ref="B38:B42"/>
    <mergeCell ref="I39:I42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B7" sqref="B7:I7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8.28125" style="0" customWidth="1"/>
    <col min="4" max="4" width="10.421875" style="0" customWidth="1"/>
    <col min="5" max="7" width="8.7109375" style="0" customWidth="1"/>
    <col min="8" max="8" width="8.57421875" style="0" customWidth="1"/>
    <col min="9" max="9" width="12.00390625" style="41" customWidth="1"/>
    <col min="10" max="10" width="0.9921875" style="0" customWidth="1"/>
  </cols>
  <sheetData>
    <row r="1" ht="15.75">
      <c r="B1" s="62" t="s">
        <v>146</v>
      </c>
    </row>
    <row r="4" spans="2:9" ht="20.25">
      <c r="B4" s="105" t="s">
        <v>98</v>
      </c>
      <c r="C4" s="105"/>
      <c r="D4" s="105"/>
      <c r="E4" s="105"/>
      <c r="F4" s="105"/>
      <c r="G4" s="105"/>
      <c r="H4" s="105"/>
      <c r="I4" s="105"/>
    </row>
    <row r="5" ht="5.25" customHeight="1"/>
    <row r="6" spans="2:9" ht="15">
      <c r="B6" s="110" t="s">
        <v>153</v>
      </c>
      <c r="C6" s="110"/>
      <c r="D6" s="110"/>
      <c r="E6" s="110"/>
      <c r="F6" s="110"/>
      <c r="G6" s="110"/>
      <c r="H6" s="110"/>
      <c r="I6" s="110"/>
    </row>
    <row r="7" spans="2:9" ht="15">
      <c r="B7" s="110" t="s">
        <v>152</v>
      </c>
      <c r="C7" s="110"/>
      <c r="D7" s="110"/>
      <c r="E7" s="110"/>
      <c r="F7" s="110"/>
      <c r="G7" s="110"/>
      <c r="H7" s="110"/>
      <c r="I7" s="110"/>
    </row>
    <row r="8" ht="4.5" customHeight="1"/>
    <row r="9" spans="2:9" ht="15.75">
      <c r="B9" s="107" t="s">
        <v>143</v>
      </c>
      <c r="C9" s="107"/>
      <c r="D9" s="107"/>
      <c r="E9" s="107"/>
      <c r="F9" s="107"/>
      <c r="G9" s="107"/>
      <c r="H9" s="107"/>
      <c r="I9" s="107"/>
    </row>
    <row r="10" ht="6" customHeight="1"/>
    <row r="11" spans="1:9" ht="12.75">
      <c r="A11" s="4"/>
      <c r="B11" s="111" t="s">
        <v>94</v>
      </c>
      <c r="C11" s="46" t="s">
        <v>151</v>
      </c>
      <c r="D11" s="6" t="s">
        <v>100</v>
      </c>
      <c r="E11" s="109" t="s">
        <v>101</v>
      </c>
      <c r="F11" s="109"/>
      <c r="G11" s="109"/>
      <c r="H11" s="5" t="s">
        <v>102</v>
      </c>
      <c r="I11" s="42" t="s">
        <v>102</v>
      </c>
    </row>
    <row r="12" spans="1:10" ht="12.75">
      <c r="A12" s="4"/>
      <c r="B12" s="112"/>
      <c r="C12" s="7" t="s">
        <v>103</v>
      </c>
      <c r="D12" s="8" t="s">
        <v>104</v>
      </c>
      <c r="E12" s="9" t="s">
        <v>105</v>
      </c>
      <c r="F12" s="7" t="s">
        <v>106</v>
      </c>
      <c r="G12" s="7" t="s">
        <v>107</v>
      </c>
      <c r="H12" s="7" t="s">
        <v>108</v>
      </c>
      <c r="I12" s="43" t="s">
        <v>109</v>
      </c>
      <c r="J12" s="10"/>
    </row>
    <row r="13" spans="1:9" ht="12.75">
      <c r="A13" s="4"/>
      <c r="B13" s="113"/>
      <c r="C13" s="11" t="s">
        <v>110</v>
      </c>
      <c r="D13" s="12" t="s">
        <v>111</v>
      </c>
      <c r="E13" s="11" t="s">
        <v>112</v>
      </c>
      <c r="F13" s="11" t="s">
        <v>112</v>
      </c>
      <c r="G13" s="11" t="s">
        <v>112</v>
      </c>
      <c r="H13" s="11" t="s">
        <v>0</v>
      </c>
      <c r="I13" s="44" t="s">
        <v>113</v>
      </c>
    </row>
    <row r="14" spans="2:9" ht="15.75">
      <c r="B14" s="103" t="s">
        <v>114</v>
      </c>
      <c r="C14" s="60" t="s">
        <v>147</v>
      </c>
      <c r="D14" s="4"/>
      <c r="E14" s="4"/>
      <c r="F14" s="4"/>
      <c r="G14" s="4"/>
      <c r="H14" s="4"/>
      <c r="I14" s="45"/>
    </row>
    <row r="15" spans="2:9" ht="12.75">
      <c r="B15" s="103"/>
      <c r="C15" s="2" t="s">
        <v>39</v>
      </c>
      <c r="D15" s="14" t="s">
        <v>115</v>
      </c>
      <c r="E15" s="15">
        <v>300</v>
      </c>
      <c r="F15" s="16">
        <v>157.98</v>
      </c>
      <c r="G15" s="17">
        <v>200</v>
      </c>
      <c r="H15" s="18">
        <f>SUM(E15:G15)</f>
        <v>657.98</v>
      </c>
      <c r="I15" s="159">
        <f>SUM(H15:H18)</f>
        <v>2258.23</v>
      </c>
    </row>
    <row r="16" spans="2:9" ht="12.75">
      <c r="B16" s="103"/>
      <c r="C16" s="31" t="s">
        <v>54</v>
      </c>
      <c r="D16" s="20" t="s">
        <v>116</v>
      </c>
      <c r="E16" s="21">
        <v>177.89</v>
      </c>
      <c r="F16" s="22">
        <v>187.66</v>
      </c>
      <c r="G16" s="22">
        <v>52.19</v>
      </c>
      <c r="H16" s="23">
        <f>SUM(E16:G16)</f>
        <v>417.73999999999995</v>
      </c>
      <c r="I16" s="159"/>
    </row>
    <row r="17" spans="2:9" ht="12.75">
      <c r="B17" s="103"/>
      <c r="C17" s="32" t="s">
        <v>69</v>
      </c>
      <c r="D17" s="20" t="s">
        <v>117</v>
      </c>
      <c r="E17" s="24">
        <v>234.13</v>
      </c>
      <c r="F17" s="22">
        <v>125.62</v>
      </c>
      <c r="G17" s="25">
        <v>123.28</v>
      </c>
      <c r="H17" s="23">
        <f>SUM(E17:G17)</f>
        <v>483.03</v>
      </c>
      <c r="I17" s="159"/>
    </row>
    <row r="18" spans="2:9" ht="12.75">
      <c r="B18" s="103"/>
      <c r="C18" s="33" t="s">
        <v>122</v>
      </c>
      <c r="D18" s="26" t="s">
        <v>118</v>
      </c>
      <c r="E18" s="27">
        <v>287.95</v>
      </c>
      <c r="F18" s="28">
        <v>247.75</v>
      </c>
      <c r="G18" s="27">
        <v>163.78</v>
      </c>
      <c r="H18" s="29">
        <f>SUM(E18:G18)</f>
        <v>699.48</v>
      </c>
      <c r="I18" s="159"/>
    </row>
    <row r="19" spans="2:9" ht="15.75">
      <c r="B19" s="103" t="s">
        <v>121</v>
      </c>
      <c r="C19" s="61" t="s">
        <v>148</v>
      </c>
      <c r="D19" s="4"/>
      <c r="E19" s="30"/>
      <c r="F19" s="30"/>
      <c r="G19" s="30"/>
      <c r="H19" s="30"/>
      <c r="I19" s="59"/>
    </row>
    <row r="20" spans="2:9" ht="12.75">
      <c r="B20" s="103" t="s">
        <v>123</v>
      </c>
      <c r="C20" s="34" t="s">
        <v>44</v>
      </c>
      <c r="D20" s="14" t="s">
        <v>115</v>
      </c>
      <c r="E20" s="15">
        <v>228.11</v>
      </c>
      <c r="F20" s="16">
        <v>225.85</v>
      </c>
      <c r="G20" s="16">
        <v>160.69</v>
      </c>
      <c r="H20" s="18">
        <f>SUM(E20:G20)</f>
        <v>614.6500000000001</v>
      </c>
      <c r="I20" s="159">
        <f>SUM(H20:H23)</f>
        <v>2154.2000000000003</v>
      </c>
    </row>
    <row r="21" spans="2:9" ht="12.75">
      <c r="B21" s="103"/>
      <c r="C21" s="31" t="s">
        <v>62</v>
      </c>
      <c r="D21" s="20" t="s">
        <v>116</v>
      </c>
      <c r="E21" s="21">
        <v>255.04</v>
      </c>
      <c r="F21" s="22">
        <v>146.81</v>
      </c>
      <c r="G21" s="22">
        <v>117.03</v>
      </c>
      <c r="H21" s="23">
        <f>SUM(E21:G21)</f>
        <v>518.88</v>
      </c>
      <c r="I21" s="159"/>
    </row>
    <row r="22" spans="2:9" ht="12.75">
      <c r="B22" s="103"/>
      <c r="C22" s="32" t="s">
        <v>75</v>
      </c>
      <c r="D22" s="20" t="s">
        <v>117</v>
      </c>
      <c r="E22" s="24">
        <v>288.77</v>
      </c>
      <c r="F22" s="22">
        <v>186.12</v>
      </c>
      <c r="G22" s="22">
        <v>184.24</v>
      </c>
      <c r="H22" s="23">
        <f>SUM(E22:G22)</f>
        <v>659.13</v>
      </c>
      <c r="I22" s="159"/>
    </row>
    <row r="23" spans="2:9" ht="12.75">
      <c r="B23" s="103"/>
      <c r="C23" s="33" t="s">
        <v>92</v>
      </c>
      <c r="D23" s="26" t="s">
        <v>118</v>
      </c>
      <c r="E23" s="27">
        <v>149.65</v>
      </c>
      <c r="F23" s="28">
        <v>109.7</v>
      </c>
      <c r="G23" s="28">
        <v>102.19</v>
      </c>
      <c r="H23" s="29">
        <f>SUM(E23:G23)</f>
        <v>361.54</v>
      </c>
      <c r="I23" s="159"/>
    </row>
    <row r="24" spans="2:9" ht="15.75">
      <c r="B24" s="104" t="s">
        <v>123</v>
      </c>
      <c r="C24" s="60" t="s">
        <v>149</v>
      </c>
      <c r="D24" s="4"/>
      <c r="E24" s="30"/>
      <c r="F24" s="30"/>
      <c r="G24" s="30"/>
      <c r="H24" s="30"/>
      <c r="I24" s="59"/>
    </row>
    <row r="25" spans="2:9" ht="12.75">
      <c r="B25" s="104" t="s">
        <v>125</v>
      </c>
      <c r="C25" s="38" t="s">
        <v>42</v>
      </c>
      <c r="D25" s="14" t="s">
        <v>115</v>
      </c>
      <c r="E25" s="15">
        <v>181.88</v>
      </c>
      <c r="F25" s="16">
        <v>202.56</v>
      </c>
      <c r="G25" s="16">
        <v>94.62</v>
      </c>
      <c r="H25" s="18">
        <f>SUM(E25:G25)</f>
        <v>479.06</v>
      </c>
      <c r="I25" s="159">
        <f>SUM(H25:H28)</f>
        <v>2017.8700000000001</v>
      </c>
    </row>
    <row r="26" spans="2:9" ht="12.75">
      <c r="B26" s="104"/>
      <c r="C26" s="39" t="s">
        <v>139</v>
      </c>
      <c r="D26" s="20" t="s">
        <v>116</v>
      </c>
      <c r="E26" s="21">
        <v>298.8</v>
      </c>
      <c r="F26" s="22">
        <v>160.54</v>
      </c>
      <c r="G26" s="22">
        <v>200</v>
      </c>
      <c r="H26" s="23">
        <f>SUM(E26:G26)</f>
        <v>659.34</v>
      </c>
      <c r="I26" s="159"/>
    </row>
    <row r="27" spans="2:9" ht="12.75">
      <c r="B27" s="104"/>
      <c r="C27" s="40" t="s">
        <v>71</v>
      </c>
      <c r="D27" s="20" t="s">
        <v>117</v>
      </c>
      <c r="E27" s="24">
        <v>228.96</v>
      </c>
      <c r="F27" s="22">
        <v>194.9</v>
      </c>
      <c r="G27" s="22">
        <v>178.81</v>
      </c>
      <c r="H27" s="23">
        <f>SUM(E27:G27)</f>
        <v>602.6700000000001</v>
      </c>
      <c r="I27" s="159"/>
    </row>
    <row r="28" spans="2:9" ht="12.75">
      <c r="B28" s="104"/>
      <c r="C28" s="37" t="s">
        <v>138</v>
      </c>
      <c r="D28" s="26" t="s">
        <v>118</v>
      </c>
      <c r="E28" s="27">
        <v>126.39</v>
      </c>
      <c r="F28" s="28">
        <v>104.56</v>
      </c>
      <c r="G28" s="28">
        <v>45.85</v>
      </c>
      <c r="H28" s="29">
        <f>SUM(E28:G28)</f>
        <v>276.8</v>
      </c>
      <c r="I28" s="159"/>
    </row>
    <row r="29" spans="2:9" ht="15.75">
      <c r="B29" s="103" t="s">
        <v>125</v>
      </c>
      <c r="C29" s="60" t="s">
        <v>150</v>
      </c>
      <c r="D29" s="4"/>
      <c r="E29" s="30"/>
      <c r="F29" s="30"/>
      <c r="G29" s="30"/>
      <c r="H29" s="30"/>
      <c r="I29" s="59"/>
    </row>
    <row r="30" spans="2:9" ht="12.75">
      <c r="B30" s="103" t="s">
        <v>129</v>
      </c>
      <c r="C30" s="13"/>
      <c r="D30" s="14" t="s">
        <v>115</v>
      </c>
      <c r="E30" s="15"/>
      <c r="F30" s="16"/>
      <c r="G30" s="16"/>
      <c r="H30" s="18">
        <f>SUM(E30:G30)</f>
        <v>0</v>
      </c>
      <c r="I30" s="159">
        <f>SUM(H30:H33)</f>
        <v>259.58</v>
      </c>
    </row>
    <row r="31" spans="2:9" ht="12.75">
      <c r="B31" s="103"/>
      <c r="C31" s="31" t="s">
        <v>60</v>
      </c>
      <c r="D31" s="20" t="s">
        <v>116</v>
      </c>
      <c r="E31" s="21">
        <v>119.63</v>
      </c>
      <c r="F31" s="22">
        <v>127.42</v>
      </c>
      <c r="G31" s="22">
        <v>12.53</v>
      </c>
      <c r="H31" s="23">
        <f>SUM(E31:G31)</f>
        <v>259.58</v>
      </c>
      <c r="I31" s="159"/>
    </row>
    <row r="32" spans="2:9" ht="12.75">
      <c r="B32" s="103"/>
      <c r="C32" s="9"/>
      <c r="D32" s="20" t="s">
        <v>117</v>
      </c>
      <c r="E32" s="24"/>
      <c r="F32" s="22"/>
      <c r="G32" s="22"/>
      <c r="H32" s="23">
        <f>SUM(E32:G32)</f>
        <v>0</v>
      </c>
      <c r="I32" s="159"/>
    </row>
    <row r="33" spans="2:9" ht="12.75">
      <c r="B33" s="103"/>
      <c r="C33" s="26"/>
      <c r="D33" s="26" t="s">
        <v>118</v>
      </c>
      <c r="E33" s="27"/>
      <c r="F33" s="28"/>
      <c r="G33" s="28"/>
      <c r="H33" s="29">
        <f>SUM(E33:G33)</f>
        <v>0</v>
      </c>
      <c r="I33" s="159"/>
    </row>
    <row r="36" spans="3:5" ht="12.75">
      <c r="C36" s="3" t="s">
        <v>95</v>
      </c>
      <c r="D36" s="1"/>
      <c r="E36" s="1"/>
    </row>
    <row r="37" spans="3:5" ht="12.75">
      <c r="C37" s="1" t="s">
        <v>132</v>
      </c>
      <c r="D37" s="1"/>
      <c r="E37" s="1"/>
    </row>
    <row r="38" spans="3:5" ht="12.75">
      <c r="C38" s="1" t="s">
        <v>133</v>
      </c>
      <c r="D38" s="1"/>
      <c r="E38" s="1"/>
    </row>
    <row r="39" spans="3:5" ht="12.75">
      <c r="C39" s="1" t="s">
        <v>96</v>
      </c>
      <c r="D39" s="1"/>
      <c r="E39" s="1"/>
    </row>
    <row r="40" spans="3:5" ht="12.75">
      <c r="C40" s="1" t="s">
        <v>97</v>
      </c>
      <c r="D40" s="1"/>
      <c r="E40" s="1"/>
    </row>
    <row r="41" spans="3:5" ht="12.75">
      <c r="C41" s="1" t="s">
        <v>141</v>
      </c>
      <c r="D41" s="1"/>
      <c r="E41" s="1"/>
    </row>
    <row r="42" ht="12.75">
      <c r="C42" s="1" t="s">
        <v>142</v>
      </c>
    </row>
  </sheetData>
  <mergeCells count="14">
    <mergeCell ref="B4:I4"/>
    <mergeCell ref="B6:I6"/>
    <mergeCell ref="B9:I9"/>
    <mergeCell ref="B11:B13"/>
    <mergeCell ref="E11:G11"/>
    <mergeCell ref="B7:I7"/>
    <mergeCell ref="B29:B33"/>
    <mergeCell ref="I30:I33"/>
    <mergeCell ref="B19:B23"/>
    <mergeCell ref="I20:I23"/>
    <mergeCell ref="B24:B28"/>
    <mergeCell ref="I25:I28"/>
    <mergeCell ref="B14:B18"/>
    <mergeCell ref="I15:I18"/>
  </mergeCells>
  <printOptions/>
  <pageMargins left="0.65" right="0.33" top="0.68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1">
      <selection activeCell="I14" sqref="I14:I17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8.28125" style="0" customWidth="1"/>
    <col min="4" max="4" width="10.421875" style="0" customWidth="1"/>
    <col min="5" max="7" width="8.7109375" style="0" customWidth="1"/>
    <col min="8" max="8" width="8.57421875" style="0" customWidth="1"/>
    <col min="9" max="9" width="11.140625" style="41" customWidth="1"/>
    <col min="10" max="10" width="1.421875" style="0" customWidth="1"/>
  </cols>
  <sheetData>
    <row r="1" ht="15.75">
      <c r="B1" s="62" t="s">
        <v>134</v>
      </c>
    </row>
    <row r="4" spans="2:9" ht="20.25">
      <c r="B4" s="105" t="s">
        <v>98</v>
      </c>
      <c r="C4" s="105"/>
      <c r="D4" s="105"/>
      <c r="E4" s="105"/>
      <c r="F4" s="105"/>
      <c r="G4" s="105"/>
      <c r="H4" s="105"/>
      <c r="I4" s="105"/>
    </row>
    <row r="5" ht="5.25" customHeight="1"/>
    <row r="6" spans="2:9" ht="18">
      <c r="B6" s="106" t="s">
        <v>99</v>
      </c>
      <c r="C6" s="106"/>
      <c r="D6" s="106"/>
      <c r="E6" s="106"/>
      <c r="F6" s="106"/>
      <c r="G6" s="106"/>
      <c r="H6" s="106"/>
      <c r="I6" s="106"/>
    </row>
    <row r="7" ht="4.5" customHeight="1"/>
    <row r="8" spans="2:9" ht="15.75">
      <c r="B8" s="107" t="s">
        <v>143</v>
      </c>
      <c r="C8" s="107"/>
      <c r="D8" s="107"/>
      <c r="E8" s="107"/>
      <c r="F8" s="107"/>
      <c r="G8" s="107"/>
      <c r="H8" s="107"/>
      <c r="I8" s="107"/>
    </row>
    <row r="9" ht="6" customHeight="1"/>
    <row r="10" spans="1:9" ht="12.75">
      <c r="A10" s="4"/>
      <c r="B10" s="111" t="s">
        <v>94</v>
      </c>
      <c r="C10" s="5" t="s">
        <v>2</v>
      </c>
      <c r="D10" s="6" t="s">
        <v>100</v>
      </c>
      <c r="E10" s="109" t="s">
        <v>101</v>
      </c>
      <c r="F10" s="109"/>
      <c r="G10" s="109"/>
      <c r="H10" s="5" t="s">
        <v>102</v>
      </c>
      <c r="I10" s="42" t="s">
        <v>102</v>
      </c>
    </row>
    <row r="11" spans="1:10" ht="12.75">
      <c r="A11" s="4"/>
      <c r="B11" s="112"/>
      <c r="C11" s="7" t="s">
        <v>103</v>
      </c>
      <c r="D11" s="8" t="s">
        <v>104</v>
      </c>
      <c r="E11" s="9" t="s">
        <v>105</v>
      </c>
      <c r="F11" s="7" t="s">
        <v>106</v>
      </c>
      <c r="G11" s="7" t="s">
        <v>107</v>
      </c>
      <c r="H11" s="7" t="s">
        <v>108</v>
      </c>
      <c r="I11" s="43" t="s">
        <v>109</v>
      </c>
      <c r="J11" s="10"/>
    </row>
    <row r="12" spans="1:9" ht="12.75">
      <c r="A12" s="4"/>
      <c r="B12" s="113"/>
      <c r="C12" s="11" t="s">
        <v>110</v>
      </c>
      <c r="D12" s="12" t="s">
        <v>111</v>
      </c>
      <c r="E12" s="11" t="s">
        <v>112</v>
      </c>
      <c r="F12" s="11" t="s">
        <v>112</v>
      </c>
      <c r="G12" s="11" t="s">
        <v>112</v>
      </c>
      <c r="H12" s="11" t="s">
        <v>0</v>
      </c>
      <c r="I12" s="44" t="s">
        <v>113</v>
      </c>
    </row>
    <row r="13" spans="2:9" ht="15.75">
      <c r="B13" s="103" t="s">
        <v>114</v>
      </c>
      <c r="C13" s="60" t="s">
        <v>120</v>
      </c>
      <c r="D13" s="4"/>
      <c r="E13" s="4"/>
      <c r="F13" s="4"/>
      <c r="G13" s="4"/>
      <c r="H13" s="4"/>
      <c r="I13" s="45"/>
    </row>
    <row r="14" spans="2:9" ht="12.75">
      <c r="B14" s="103"/>
      <c r="C14" s="2" t="s">
        <v>39</v>
      </c>
      <c r="D14" s="14" t="s">
        <v>115</v>
      </c>
      <c r="E14" s="15">
        <v>300</v>
      </c>
      <c r="F14" s="16">
        <v>157.98</v>
      </c>
      <c r="G14" s="17">
        <v>200</v>
      </c>
      <c r="H14" s="18">
        <f>SUM(E14:G14)</f>
        <v>657.98</v>
      </c>
      <c r="I14" s="159">
        <f>SUM(H14:H17)</f>
        <v>2258.23</v>
      </c>
    </row>
    <row r="15" spans="2:9" ht="12.75">
      <c r="B15" s="103"/>
      <c r="C15" s="31" t="s">
        <v>54</v>
      </c>
      <c r="D15" s="20" t="s">
        <v>116</v>
      </c>
      <c r="E15" s="21">
        <v>177.89</v>
      </c>
      <c r="F15" s="22">
        <v>187.66</v>
      </c>
      <c r="G15" s="22">
        <v>52.19</v>
      </c>
      <c r="H15" s="23">
        <f>SUM(E15:G15)</f>
        <v>417.73999999999995</v>
      </c>
      <c r="I15" s="159"/>
    </row>
    <row r="16" spans="2:9" ht="12.75">
      <c r="B16" s="103"/>
      <c r="C16" s="32" t="s">
        <v>69</v>
      </c>
      <c r="D16" s="20" t="s">
        <v>117</v>
      </c>
      <c r="E16" s="24">
        <v>234.13</v>
      </c>
      <c r="F16" s="22">
        <v>125.62</v>
      </c>
      <c r="G16" s="25">
        <v>123.28</v>
      </c>
      <c r="H16" s="23">
        <f>SUM(E16:G16)</f>
        <v>483.03</v>
      </c>
      <c r="I16" s="159"/>
    </row>
    <row r="17" spans="2:9" ht="12.75">
      <c r="B17" s="103"/>
      <c r="C17" s="33" t="s">
        <v>122</v>
      </c>
      <c r="D17" s="26" t="s">
        <v>118</v>
      </c>
      <c r="E17" s="27">
        <v>287.95</v>
      </c>
      <c r="F17" s="28">
        <v>247.75</v>
      </c>
      <c r="G17" s="27">
        <v>163.78</v>
      </c>
      <c r="H17" s="29">
        <f>SUM(E17:G17)</f>
        <v>699.48</v>
      </c>
      <c r="I17" s="159"/>
    </row>
    <row r="18" spans="2:9" ht="15.75">
      <c r="B18" s="103" t="s">
        <v>119</v>
      </c>
      <c r="C18" s="60" t="s">
        <v>126</v>
      </c>
      <c r="D18" s="4"/>
      <c r="E18" s="30"/>
      <c r="F18" s="30"/>
      <c r="G18" s="30"/>
      <c r="H18" s="30"/>
      <c r="I18" s="59"/>
    </row>
    <row r="19" spans="2:9" ht="12.75">
      <c r="B19" s="103" t="s">
        <v>121</v>
      </c>
      <c r="C19" s="34" t="s">
        <v>33</v>
      </c>
      <c r="D19" s="14" t="s">
        <v>115</v>
      </c>
      <c r="E19" s="15">
        <v>186.43</v>
      </c>
      <c r="F19" s="16">
        <v>266</v>
      </c>
      <c r="G19" s="16">
        <v>78.36</v>
      </c>
      <c r="H19" s="18">
        <f>SUM(E19:G19)</f>
        <v>530.79</v>
      </c>
      <c r="I19" s="159">
        <f>SUM(H19:H22)</f>
        <v>2192.6099999999997</v>
      </c>
    </row>
    <row r="20" spans="2:9" ht="12.75">
      <c r="B20" s="103"/>
      <c r="C20" s="31" t="s">
        <v>48</v>
      </c>
      <c r="D20" s="20" t="s">
        <v>116</v>
      </c>
      <c r="E20" s="21">
        <v>277.48</v>
      </c>
      <c r="F20" s="22">
        <v>197.82</v>
      </c>
      <c r="G20" s="22">
        <v>104.66</v>
      </c>
      <c r="H20" s="23">
        <f>SUM(E20:G20)</f>
        <v>579.96</v>
      </c>
      <c r="I20" s="159"/>
    </row>
    <row r="21" spans="2:9" ht="12.75">
      <c r="B21" s="103"/>
      <c r="C21" s="35" t="s">
        <v>65</v>
      </c>
      <c r="D21" s="20" t="s">
        <v>117</v>
      </c>
      <c r="E21" s="24">
        <v>190.56</v>
      </c>
      <c r="F21" s="22">
        <v>185</v>
      </c>
      <c r="G21" s="22">
        <v>111.33</v>
      </c>
      <c r="H21" s="23">
        <f>SUM(E21:G21)</f>
        <v>486.89</v>
      </c>
      <c r="I21" s="159"/>
    </row>
    <row r="22" spans="2:9" ht="12.75">
      <c r="B22" s="103"/>
      <c r="C22" s="36" t="s">
        <v>144</v>
      </c>
      <c r="D22" s="26" t="s">
        <v>118</v>
      </c>
      <c r="E22" s="27">
        <v>183.76</v>
      </c>
      <c r="F22" s="28">
        <v>216.09</v>
      </c>
      <c r="G22" s="28">
        <v>195.12</v>
      </c>
      <c r="H22" s="29">
        <f>SUM(E22:G22)</f>
        <v>594.97</v>
      </c>
      <c r="I22" s="159"/>
    </row>
    <row r="23" spans="2:9" ht="15.75">
      <c r="B23" s="103" t="s">
        <v>123</v>
      </c>
      <c r="C23" s="61" t="s">
        <v>136</v>
      </c>
      <c r="D23" s="4"/>
      <c r="E23" s="30"/>
      <c r="F23" s="30"/>
      <c r="G23" s="30"/>
      <c r="H23" s="30"/>
      <c r="I23" s="59"/>
    </row>
    <row r="24" spans="2:9" ht="12.75">
      <c r="B24" s="103" t="s">
        <v>123</v>
      </c>
      <c r="C24" s="34" t="s">
        <v>44</v>
      </c>
      <c r="D24" s="14" t="s">
        <v>115</v>
      </c>
      <c r="E24" s="15">
        <v>228.11</v>
      </c>
      <c r="F24" s="16">
        <v>225.85</v>
      </c>
      <c r="G24" s="16">
        <v>160.69</v>
      </c>
      <c r="H24" s="18">
        <f>SUM(E24:G24)</f>
        <v>614.6500000000001</v>
      </c>
      <c r="I24" s="159">
        <f>SUM(H24:H27)</f>
        <v>2154.2000000000003</v>
      </c>
    </row>
    <row r="25" spans="2:9" ht="12.75">
      <c r="B25" s="103"/>
      <c r="C25" s="31" t="s">
        <v>62</v>
      </c>
      <c r="D25" s="20" t="s">
        <v>116</v>
      </c>
      <c r="E25" s="21">
        <v>255.04</v>
      </c>
      <c r="F25" s="22">
        <v>146.81</v>
      </c>
      <c r="G25" s="22">
        <v>117.03</v>
      </c>
      <c r="H25" s="23">
        <f>SUM(E25:G25)</f>
        <v>518.88</v>
      </c>
      <c r="I25" s="159"/>
    </row>
    <row r="26" spans="2:9" ht="12.75">
      <c r="B26" s="103"/>
      <c r="C26" s="32" t="s">
        <v>75</v>
      </c>
      <c r="D26" s="20" t="s">
        <v>117</v>
      </c>
      <c r="E26" s="24">
        <v>288.77</v>
      </c>
      <c r="F26" s="22">
        <v>186.12</v>
      </c>
      <c r="G26" s="22">
        <v>184.24</v>
      </c>
      <c r="H26" s="23">
        <f>SUM(E26:G26)</f>
        <v>659.13</v>
      </c>
      <c r="I26" s="159"/>
    </row>
    <row r="27" spans="2:9" ht="12.75">
      <c r="B27" s="103"/>
      <c r="C27" s="33" t="s">
        <v>92</v>
      </c>
      <c r="D27" s="26" t="s">
        <v>118</v>
      </c>
      <c r="E27" s="27">
        <v>149.65</v>
      </c>
      <c r="F27" s="28">
        <v>109.7</v>
      </c>
      <c r="G27" s="28">
        <v>102.19</v>
      </c>
      <c r="H27" s="29">
        <f>SUM(E27:G27)</f>
        <v>361.54</v>
      </c>
      <c r="I27" s="159"/>
    </row>
    <row r="28" spans="2:9" ht="15.75">
      <c r="B28" s="104" t="s">
        <v>125</v>
      </c>
      <c r="C28" s="60" t="s">
        <v>124</v>
      </c>
      <c r="D28" s="4"/>
      <c r="E28" s="30"/>
      <c r="F28" s="30"/>
      <c r="G28" s="30"/>
      <c r="H28" s="30"/>
      <c r="I28" s="59"/>
    </row>
    <row r="29" spans="2:9" ht="12.75">
      <c r="B29" s="104" t="s">
        <v>125</v>
      </c>
      <c r="C29" s="38" t="s">
        <v>42</v>
      </c>
      <c r="D29" s="14" t="s">
        <v>115</v>
      </c>
      <c r="E29" s="15">
        <v>181.88</v>
      </c>
      <c r="F29" s="16">
        <v>202.56</v>
      </c>
      <c r="G29" s="16">
        <v>94.62</v>
      </c>
      <c r="H29" s="18">
        <f>SUM(E29:G29)</f>
        <v>479.06</v>
      </c>
      <c r="I29" s="159">
        <f>SUM(H29:H32)</f>
        <v>2017.8700000000001</v>
      </c>
    </row>
    <row r="30" spans="2:9" ht="12.75">
      <c r="B30" s="104"/>
      <c r="C30" s="39" t="s">
        <v>139</v>
      </c>
      <c r="D30" s="20" t="s">
        <v>116</v>
      </c>
      <c r="E30" s="21">
        <v>298.8</v>
      </c>
      <c r="F30" s="22">
        <v>160.54</v>
      </c>
      <c r="G30" s="22">
        <v>200</v>
      </c>
      <c r="H30" s="23">
        <f>SUM(E30:G30)</f>
        <v>659.34</v>
      </c>
      <c r="I30" s="159"/>
    </row>
    <row r="31" spans="2:9" ht="12.75">
      <c r="B31" s="104"/>
      <c r="C31" s="40" t="s">
        <v>71</v>
      </c>
      <c r="D31" s="20" t="s">
        <v>117</v>
      </c>
      <c r="E31" s="24">
        <v>228.96</v>
      </c>
      <c r="F31" s="22">
        <v>194.9</v>
      </c>
      <c r="G31" s="22">
        <v>178.81</v>
      </c>
      <c r="H31" s="23">
        <f>SUM(E31:G31)</f>
        <v>602.6700000000001</v>
      </c>
      <c r="I31" s="159"/>
    </row>
    <row r="32" spans="2:9" ht="12.75">
      <c r="B32" s="104"/>
      <c r="C32" s="37" t="s">
        <v>138</v>
      </c>
      <c r="D32" s="26" t="s">
        <v>118</v>
      </c>
      <c r="E32" s="27">
        <v>126.39</v>
      </c>
      <c r="F32" s="28">
        <v>104.56</v>
      </c>
      <c r="G32" s="28">
        <v>45.85</v>
      </c>
      <c r="H32" s="29">
        <f>SUM(E32:G32)</f>
        <v>276.8</v>
      </c>
      <c r="I32" s="159"/>
    </row>
    <row r="33" spans="2:9" ht="15.75">
      <c r="B33" s="103" t="s">
        <v>127</v>
      </c>
      <c r="C33" s="60" t="s">
        <v>128</v>
      </c>
      <c r="D33" s="4"/>
      <c r="E33" s="30"/>
      <c r="F33" s="30"/>
      <c r="G33" s="30"/>
      <c r="H33" s="30"/>
      <c r="I33" s="59"/>
    </row>
    <row r="34" spans="2:9" ht="12.75">
      <c r="B34" s="103" t="s">
        <v>127</v>
      </c>
      <c r="C34" s="13" t="s">
        <v>36</v>
      </c>
      <c r="D34" s="14" t="s">
        <v>115</v>
      </c>
      <c r="E34" s="15">
        <v>222.14</v>
      </c>
      <c r="F34" s="16">
        <v>231.98</v>
      </c>
      <c r="G34" s="16">
        <v>149.73</v>
      </c>
      <c r="H34" s="18">
        <f>SUM(E34:G34)</f>
        <v>603.85</v>
      </c>
      <c r="I34" s="159">
        <f>SUM(H34:H37)</f>
        <v>1705.2800000000002</v>
      </c>
    </row>
    <row r="35" spans="2:9" ht="12.75">
      <c r="B35" s="103"/>
      <c r="C35" s="31" t="s">
        <v>140</v>
      </c>
      <c r="D35" s="20" t="s">
        <v>116</v>
      </c>
      <c r="E35" s="21">
        <v>204.94</v>
      </c>
      <c r="F35" s="22">
        <v>177.49</v>
      </c>
      <c r="G35" s="22">
        <v>94.31</v>
      </c>
      <c r="H35" s="23">
        <f>SUM(E35:G35)</f>
        <v>476.74</v>
      </c>
      <c r="I35" s="159"/>
    </row>
    <row r="36" spans="2:9" ht="12.75">
      <c r="B36" s="103"/>
      <c r="C36" s="9"/>
      <c r="D36" s="20" t="s">
        <v>117</v>
      </c>
      <c r="E36" s="24"/>
      <c r="F36" s="22"/>
      <c r="G36" s="22"/>
      <c r="H36" s="23">
        <f>SUM(E36:G36)</f>
        <v>0</v>
      </c>
      <c r="I36" s="159"/>
    </row>
    <row r="37" spans="2:9" ht="12.75">
      <c r="B37" s="103"/>
      <c r="C37" s="26" t="s">
        <v>85</v>
      </c>
      <c r="D37" s="26" t="s">
        <v>118</v>
      </c>
      <c r="E37" s="27">
        <v>226.48</v>
      </c>
      <c r="F37" s="28">
        <v>216.38</v>
      </c>
      <c r="G37" s="28">
        <v>181.83</v>
      </c>
      <c r="H37" s="29">
        <f>SUM(E37:G37)</f>
        <v>624.69</v>
      </c>
      <c r="I37" s="159"/>
    </row>
    <row r="38" spans="2:9" ht="15.75">
      <c r="B38" s="103" t="s">
        <v>129</v>
      </c>
      <c r="C38" s="60" t="s">
        <v>137</v>
      </c>
      <c r="D38" s="4"/>
      <c r="E38" s="30"/>
      <c r="F38" s="30"/>
      <c r="G38" s="30"/>
      <c r="H38" s="30"/>
      <c r="I38" s="59"/>
    </row>
    <row r="39" spans="2:9" ht="12.75">
      <c r="B39" s="103" t="s">
        <v>129</v>
      </c>
      <c r="C39" s="13"/>
      <c r="D39" s="14" t="s">
        <v>115</v>
      </c>
      <c r="E39" s="15"/>
      <c r="F39" s="16"/>
      <c r="G39" s="16"/>
      <c r="H39" s="18">
        <f>SUM(E39:G39)</f>
        <v>0</v>
      </c>
      <c r="I39" s="159">
        <f>SUM(H39:H42)</f>
        <v>259.58</v>
      </c>
    </row>
    <row r="40" spans="2:9" ht="12.75">
      <c r="B40" s="103"/>
      <c r="C40" s="31" t="s">
        <v>60</v>
      </c>
      <c r="D40" s="20" t="s">
        <v>116</v>
      </c>
      <c r="E40" s="21">
        <v>119.63</v>
      </c>
      <c r="F40" s="22">
        <v>127.42</v>
      </c>
      <c r="G40" s="22">
        <v>12.53</v>
      </c>
      <c r="H40" s="23">
        <f>SUM(E40:G40)</f>
        <v>259.58</v>
      </c>
      <c r="I40" s="159"/>
    </row>
    <row r="41" spans="2:9" ht="12.75">
      <c r="B41" s="103"/>
      <c r="C41" s="9"/>
      <c r="D41" s="20" t="s">
        <v>117</v>
      </c>
      <c r="E41" s="24"/>
      <c r="F41" s="22"/>
      <c r="G41" s="22"/>
      <c r="H41" s="23">
        <f>SUM(E41:G41)</f>
        <v>0</v>
      </c>
      <c r="I41" s="159"/>
    </row>
    <row r="42" spans="2:9" ht="12.75">
      <c r="B42" s="103"/>
      <c r="C42" s="26"/>
      <c r="D42" s="26" t="s">
        <v>118</v>
      </c>
      <c r="E42" s="27"/>
      <c r="F42" s="28"/>
      <c r="G42" s="28"/>
      <c r="H42" s="29">
        <f>SUM(E42:G42)</f>
        <v>0</v>
      </c>
      <c r="I42" s="159"/>
    </row>
    <row r="43" spans="2:9" ht="15.75">
      <c r="B43" s="103" t="s">
        <v>131</v>
      </c>
      <c r="C43" s="60" t="s">
        <v>130</v>
      </c>
      <c r="D43" s="4"/>
      <c r="E43" s="30"/>
      <c r="F43" s="30"/>
      <c r="G43" s="30"/>
      <c r="H43" s="30"/>
      <c r="I43" s="59"/>
    </row>
    <row r="44" spans="2:9" ht="12.75">
      <c r="B44" s="103" t="s">
        <v>131</v>
      </c>
      <c r="C44" s="13"/>
      <c r="D44" s="14" t="s">
        <v>115</v>
      </c>
      <c r="E44" s="15"/>
      <c r="F44" s="16"/>
      <c r="G44" s="17"/>
      <c r="H44" s="18">
        <f>SUM(E44:G44)</f>
        <v>0</v>
      </c>
      <c r="I44" s="159">
        <f>SUM(H44:H47)</f>
        <v>11.84</v>
      </c>
    </row>
    <row r="45" spans="2:9" ht="12.75">
      <c r="B45" s="103"/>
      <c r="C45" s="19"/>
      <c r="D45" s="20" t="s">
        <v>116</v>
      </c>
      <c r="E45" s="21"/>
      <c r="F45" s="22"/>
      <c r="G45" s="22"/>
      <c r="H45" s="23">
        <f>SUM(E45:G45)</f>
        <v>0</v>
      </c>
      <c r="I45" s="159"/>
    </row>
    <row r="46" spans="2:9" ht="12.75">
      <c r="B46" s="103"/>
      <c r="C46" s="32" t="s">
        <v>77</v>
      </c>
      <c r="D46" s="20" t="s">
        <v>117</v>
      </c>
      <c r="E46" s="24">
        <v>0</v>
      </c>
      <c r="F46" s="22">
        <v>0</v>
      </c>
      <c r="G46" s="25">
        <v>11.84</v>
      </c>
      <c r="H46" s="23">
        <f>SUM(E46:G46)</f>
        <v>11.84</v>
      </c>
      <c r="I46" s="159"/>
    </row>
    <row r="47" spans="2:9" ht="12.75">
      <c r="B47" s="103"/>
      <c r="C47" s="26"/>
      <c r="D47" s="26" t="s">
        <v>118</v>
      </c>
      <c r="E47" s="27"/>
      <c r="F47" s="28"/>
      <c r="G47" s="27"/>
      <c r="H47" s="29">
        <f>SUM(E47:G47)</f>
        <v>0</v>
      </c>
      <c r="I47" s="159"/>
    </row>
    <row r="48" ht="12.75">
      <c r="I48" s="160"/>
    </row>
    <row r="49" ht="12.75">
      <c r="I49" s="160"/>
    </row>
    <row r="50" spans="3:9" ht="12.75">
      <c r="C50" s="3" t="s">
        <v>95</v>
      </c>
      <c r="D50" s="1"/>
      <c r="E50" s="1"/>
      <c r="I50" s="160"/>
    </row>
    <row r="51" spans="3:9" ht="12.75">
      <c r="C51" s="1" t="s">
        <v>132</v>
      </c>
      <c r="D51" s="1"/>
      <c r="E51" s="1"/>
      <c r="I51" s="160"/>
    </row>
    <row r="52" spans="3:9" ht="12.75">
      <c r="C52" s="1" t="s">
        <v>133</v>
      </c>
      <c r="D52" s="1"/>
      <c r="E52" s="1"/>
      <c r="I52" s="160"/>
    </row>
    <row r="53" spans="3:9" ht="12.75">
      <c r="C53" s="1" t="s">
        <v>96</v>
      </c>
      <c r="D53" s="1"/>
      <c r="E53" s="1"/>
      <c r="I53" s="160"/>
    </row>
    <row r="54" spans="3:9" ht="12.75">
      <c r="C54" s="1" t="s">
        <v>97</v>
      </c>
      <c r="D54" s="1"/>
      <c r="E54" s="1"/>
      <c r="I54" s="160"/>
    </row>
    <row r="55" spans="3:9" ht="12.75">
      <c r="C55" s="1" t="s">
        <v>141</v>
      </c>
      <c r="D55" s="1"/>
      <c r="E55" s="1"/>
      <c r="I55" s="160"/>
    </row>
    <row r="56" spans="3:9" ht="12.75">
      <c r="C56" s="1" t="s">
        <v>142</v>
      </c>
      <c r="I56" s="160"/>
    </row>
    <row r="57" ht="12.75">
      <c r="I57" s="160"/>
    </row>
    <row r="58" ht="12.75">
      <c r="I58" s="160"/>
    </row>
    <row r="59" ht="12.75">
      <c r="I59" s="160"/>
    </row>
    <row r="60" ht="12.75">
      <c r="I60" s="160"/>
    </row>
    <row r="61" ht="12.75">
      <c r="I61" s="160"/>
    </row>
    <row r="62" ht="12.75">
      <c r="I62" s="160"/>
    </row>
    <row r="63" ht="12.75">
      <c r="I63" s="160"/>
    </row>
    <row r="64" ht="12.75">
      <c r="I64" s="160"/>
    </row>
    <row r="65" ht="12.75">
      <c r="I65" s="160"/>
    </row>
    <row r="66" ht="12.75">
      <c r="I66" s="160"/>
    </row>
    <row r="67" ht="12.75">
      <c r="I67" s="160"/>
    </row>
    <row r="68" ht="12.75">
      <c r="I68" s="160"/>
    </row>
    <row r="69" ht="12.75">
      <c r="I69" s="160"/>
    </row>
  </sheetData>
  <mergeCells count="19">
    <mergeCell ref="B4:I4"/>
    <mergeCell ref="B6:I6"/>
    <mergeCell ref="B8:I8"/>
    <mergeCell ref="B10:B12"/>
    <mergeCell ref="E10:G10"/>
    <mergeCell ref="B13:B17"/>
    <mergeCell ref="I14:I17"/>
    <mergeCell ref="B18:B22"/>
    <mergeCell ref="I19:I22"/>
    <mergeCell ref="B23:B27"/>
    <mergeCell ref="I24:I27"/>
    <mergeCell ref="B28:B32"/>
    <mergeCell ref="I29:I32"/>
    <mergeCell ref="B43:B47"/>
    <mergeCell ref="I44:I47"/>
    <mergeCell ref="B33:B37"/>
    <mergeCell ref="I34:I37"/>
    <mergeCell ref="B38:B42"/>
    <mergeCell ref="I39:I42"/>
  </mergeCells>
  <printOptions/>
  <pageMargins left="0.56" right="0.33" top="0.54" bottom="0.61" header="0.5118055555555555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2009-11-07T23:56:11Z</cp:lastPrinted>
  <dcterms:modified xsi:type="dcterms:W3CDTF">2009-11-07T23:56:54Z</dcterms:modified>
  <cp:category/>
  <cp:version/>
  <cp:contentType/>
  <cp:contentStatus/>
</cp:coreProperties>
</file>